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3"/>
  </bookViews>
  <sheets>
    <sheet name="Лист1" sheetId="1" r:id="rId1"/>
    <sheet name="1" sheetId="2" r:id="rId2"/>
    <sheet name="2" sheetId="3" r:id="rId3"/>
    <sheet name="этап1" sheetId="4" r:id="rId4"/>
    <sheet name="этап2" sheetId="5" r:id="rId5"/>
    <sheet name="этап3" sheetId="6" r:id="rId6"/>
  </sheets>
  <definedNames/>
  <calcPr fullCalcOnLoad="1"/>
</workbook>
</file>

<file path=xl/sharedStrings.xml><?xml version="1.0" encoding="utf-8"?>
<sst xmlns="http://schemas.openxmlformats.org/spreadsheetml/2006/main" count="1007" uniqueCount="148">
  <si>
    <t>произведение</t>
  </si>
  <si>
    <t>вектор приорит</t>
  </si>
  <si>
    <t>лямда</t>
  </si>
  <si>
    <t>А</t>
  </si>
  <si>
    <t>В</t>
  </si>
  <si>
    <t>С</t>
  </si>
  <si>
    <t>Выбираем  ДОМ "А"</t>
  </si>
  <si>
    <t xml:space="preserve">ИС = </t>
  </si>
  <si>
    <t xml:space="preserve">ОС = </t>
  </si>
  <si>
    <t>фирма</t>
  </si>
  <si>
    <t>экономич</t>
  </si>
  <si>
    <t>политич</t>
  </si>
  <si>
    <t>соц</t>
  </si>
  <si>
    <t>технолог</t>
  </si>
  <si>
    <t>технич</t>
  </si>
  <si>
    <t>факторы</t>
  </si>
  <si>
    <t>корень</t>
  </si>
  <si>
    <t>вектор приоритетов</t>
  </si>
  <si>
    <t>конкуренты</t>
  </si>
  <si>
    <t>поставщики</t>
  </si>
  <si>
    <t>потребители</t>
  </si>
  <si>
    <t>гос.орг</t>
  </si>
  <si>
    <t>полит</t>
  </si>
  <si>
    <t>технол</t>
  </si>
  <si>
    <t>техн</t>
  </si>
  <si>
    <t>Факторы</t>
  </si>
  <si>
    <t>Эконом.</t>
  </si>
  <si>
    <t>Полит.</t>
  </si>
  <si>
    <t>Соц.</t>
  </si>
  <si>
    <t>Технолог.</t>
  </si>
  <si>
    <t>Техн.</t>
  </si>
  <si>
    <t>Фирма</t>
  </si>
  <si>
    <t>Контурен.</t>
  </si>
  <si>
    <t>Гос. Орг.</t>
  </si>
  <si>
    <t>Постав.</t>
  </si>
  <si>
    <t>Потреб.</t>
  </si>
  <si>
    <t>ЭТАП 1</t>
  </si>
  <si>
    <t>ЭТАП 2</t>
  </si>
  <si>
    <t>а</t>
  </si>
  <si>
    <t>б</t>
  </si>
  <si>
    <t>в</t>
  </si>
  <si>
    <t>лямда =</t>
  </si>
  <si>
    <t>ОС =</t>
  </si>
  <si>
    <t>1/5</t>
  </si>
  <si>
    <t>3</t>
  </si>
  <si>
    <t>5</t>
  </si>
  <si>
    <t>1</t>
  </si>
  <si>
    <t>7</t>
  </si>
  <si>
    <t>1/3</t>
  </si>
  <si>
    <t>1/7</t>
  </si>
  <si>
    <t>Анализ политик фирмы по целям</t>
  </si>
  <si>
    <t>Цели фирмы:</t>
  </si>
  <si>
    <t>1. Увеличение доходности продаж</t>
  </si>
  <si>
    <t>2. Максимизация доли рынка в конкурентной среде</t>
  </si>
  <si>
    <t>3. Обновление товарной линии в соответствии с изменениями рыночной коньюктуры</t>
  </si>
  <si>
    <t>Политики фирмы:</t>
  </si>
  <si>
    <t>1. Сокращение издержек</t>
  </si>
  <si>
    <t>2. Правильная ценовая политика</t>
  </si>
  <si>
    <t>3. Правильная маркетинговая политика</t>
  </si>
  <si>
    <t>Цели:</t>
  </si>
  <si>
    <t>Политики:</t>
  </si>
  <si>
    <t>1. Сохранение и рост доли рынка</t>
  </si>
  <si>
    <t>Анализ политик конкурентов по целям</t>
  </si>
  <si>
    <t>2. Выведение на рынок товаров заменителей с улучшенными характеристиками товара</t>
  </si>
  <si>
    <t>3. Минимизация издержек</t>
  </si>
  <si>
    <t>1. Стремление получить доступ к сбытовым сетям</t>
  </si>
  <si>
    <t>2. Компроментирование других товаров</t>
  </si>
  <si>
    <t>3. Новые методы доставки товаров</t>
  </si>
  <si>
    <t>Анализ политик поставщиков по целям</t>
  </si>
  <si>
    <t>1. Стабильные большие заказы</t>
  </si>
  <si>
    <t>2. Возможное прогнозирование производства и финансовых потоков</t>
  </si>
  <si>
    <t>3. Снижение издержек</t>
  </si>
  <si>
    <t>1. Привлечение крупных клиентов, предоставление скидок</t>
  </si>
  <si>
    <t>2. Минимизация числа контактов</t>
  </si>
  <si>
    <t>3. Заключение долгосрочных договоров</t>
  </si>
  <si>
    <t>Анализ политик потребителей по целям</t>
  </si>
  <si>
    <t>1. Минимизация цены</t>
  </si>
  <si>
    <t>2. Полнота ассортимента</t>
  </si>
  <si>
    <t>3. Стабильные поставки, стабильность качества товара</t>
  </si>
  <si>
    <t>1. Психологическое давление</t>
  </si>
  <si>
    <t>2. Возможность переключения на альтернативных поставщиков</t>
  </si>
  <si>
    <t>3. Систематизация производства</t>
  </si>
  <si>
    <t>Анализ политик гос.органов по целям</t>
  </si>
  <si>
    <t>1. Увеличение прозрачности финансовых операций</t>
  </si>
  <si>
    <t>2. Снижение налогов</t>
  </si>
  <si>
    <t>3. Государственный контроль</t>
  </si>
  <si>
    <t>1. Изменение законодательства</t>
  </si>
  <si>
    <t>2. Реорганизация налоговой системы</t>
  </si>
  <si>
    <t>3. Сертификация, лицензирование продукции</t>
  </si>
  <si>
    <t>итоговый вектор</t>
  </si>
  <si>
    <t>1. Поставщики: заключение долгосрочных договоров (0,152)</t>
  </si>
  <si>
    <t>2. Потребители: психологическое давление (0,104)</t>
  </si>
  <si>
    <t>3. Потребители: возможность переключения на альтернативных поставщиков (0,124)</t>
  </si>
  <si>
    <t>4. Гос.органы: изменение законодательства (0,114)</t>
  </si>
  <si>
    <t>5. Гос.органы: реорганизация налоговой системы (0,105)</t>
  </si>
  <si>
    <t>ВП</t>
  </si>
  <si>
    <t>Нормированный ВП</t>
  </si>
  <si>
    <t>I</t>
  </si>
  <si>
    <t>II</t>
  </si>
  <si>
    <t>III</t>
  </si>
  <si>
    <t>IV</t>
  </si>
  <si>
    <t>2</t>
  </si>
  <si>
    <t>1/2</t>
  </si>
  <si>
    <t>0,353</t>
  </si>
  <si>
    <t>0,204</t>
  </si>
  <si>
    <t>0,107</t>
  </si>
  <si>
    <t>0,337</t>
  </si>
  <si>
    <t>0,15</t>
  </si>
  <si>
    <t>0,259</t>
  </si>
  <si>
    <t>0,394</t>
  </si>
  <si>
    <t>0,197</t>
  </si>
  <si>
    <t>4,01415</t>
  </si>
  <si>
    <t>0,052404</t>
  </si>
  <si>
    <t>0,09</t>
  </si>
  <si>
    <t>0,16</t>
  </si>
  <si>
    <t>0,444</t>
  </si>
  <si>
    <t>0,306</t>
  </si>
  <si>
    <t>4,01258</t>
  </si>
  <si>
    <t>0,04659</t>
  </si>
  <si>
    <t>4</t>
  </si>
  <si>
    <t>0,517</t>
  </si>
  <si>
    <t>0,27</t>
  </si>
  <si>
    <t>0,101</t>
  </si>
  <si>
    <t>0,112</t>
  </si>
  <si>
    <t>4,2556</t>
  </si>
  <si>
    <t>0,94665</t>
  </si>
  <si>
    <t>0,122</t>
  </si>
  <si>
    <t>0,422</t>
  </si>
  <si>
    <t>0,251</t>
  </si>
  <si>
    <t>0,205</t>
  </si>
  <si>
    <t>4,175</t>
  </si>
  <si>
    <t>0,064805</t>
  </si>
  <si>
    <t>0,0394</t>
  </si>
  <si>
    <t>0,167</t>
  </si>
  <si>
    <t>0,295</t>
  </si>
  <si>
    <t>0,325</t>
  </si>
  <si>
    <t>0,213</t>
  </si>
  <si>
    <t>0,175</t>
  </si>
  <si>
    <t>0,207</t>
  </si>
  <si>
    <t>0,190</t>
  </si>
  <si>
    <t>ГВП</t>
  </si>
  <si>
    <t>4.   ЭТАП 1</t>
  </si>
  <si>
    <t>Анализ участников деловой среды (акторов) по факторам</t>
  </si>
  <si>
    <t>Анализ политик акторов по их целям</t>
  </si>
  <si>
    <t>5.   ЭТАП 2</t>
  </si>
  <si>
    <t>Анализ стратегий фирмы относительно наиболее приоритетных политик</t>
  </si>
  <si>
    <t>6.    ЭТАП 3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</si>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</sst>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0"/>
    <numFmt numFmtId="166" formatCode="0.000000000"/>
    <numFmt numFmtId="167" formatCode="0.0000000"/>
    <numFmt numFmtId="168" formatCode="0.00000"/>
    <numFmt numFmtId="169" formatCode="0.000000000000"/>
    <numFmt numFmtId="170" formatCode="0.000"/>
    <numFmt numFmtId="171" formatCode="0.0"/>
    <numFmt numFmtId="172" formatCode="0.000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4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9" fontId="1" fillId="0" borderId="0" xfId="0" applyNumberFormat="1" applyFont="1" applyAlignment="1">
      <alignment horizontal="right"/>
    </xf>
    <xf numFmtId="12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1"/>
  <sheetViews>
    <sheetView workbookViewId="0" topLeftCell="A1">
      <selection activeCell="M14" sqref="M14"/>
    </sheetView>
  </sheetViews>
  <sheetFormatPr defaultColWidth="9.33203125" defaultRowHeight="12.75"/>
  <cols>
    <col min="2" max="2" width="10.66015625" style="0" customWidth="1"/>
    <col min="7" max="7" width="11.33203125" style="0" customWidth="1"/>
    <col min="9" max="9" width="10.33203125" style="0" customWidth="1"/>
    <col min="10" max="10" width="13.83203125" style="0" customWidth="1"/>
    <col min="11" max="11" width="14" style="0" customWidth="1"/>
    <col min="12" max="12" width="15.33203125" style="0" customWidth="1"/>
    <col min="13" max="14" width="14.33203125" style="0" customWidth="1"/>
    <col min="16" max="16" width="11" style="0" customWidth="1"/>
    <col min="17" max="17" width="12.66015625" style="0" customWidth="1"/>
  </cols>
  <sheetData>
    <row r="2" spans="2:13" s="5" customFormat="1" ht="13.5" thickBot="1">
      <c r="B2" s="12"/>
      <c r="C2" s="12"/>
      <c r="D2" s="12"/>
      <c r="E2" s="12"/>
      <c r="F2" s="12"/>
      <c r="G2" s="12"/>
      <c r="H2" s="12"/>
      <c r="I2" s="12"/>
      <c r="J2" s="2" t="s">
        <v>0</v>
      </c>
      <c r="K2" s="2"/>
      <c r="L2" s="2" t="s">
        <v>1</v>
      </c>
      <c r="M2" s="2" t="s">
        <v>2</v>
      </c>
    </row>
    <row r="3" spans="2:13" s="5" customFormat="1" ht="12.75">
      <c r="B3" s="14">
        <v>1</v>
      </c>
      <c r="C3" s="15">
        <v>1</v>
      </c>
      <c r="D3" s="15">
        <v>3</v>
      </c>
      <c r="E3" s="15">
        <f>1/7</f>
        <v>0.14285714285714285</v>
      </c>
      <c r="F3" s="15">
        <v>5</v>
      </c>
      <c r="G3" s="15">
        <v>5</v>
      </c>
      <c r="H3" s="15">
        <v>5</v>
      </c>
      <c r="I3" s="16">
        <v>1</v>
      </c>
      <c r="J3" s="25">
        <f aca="true" t="shared" si="0" ref="J3:J10">B3*C3*D3*E3*F3*G3*H3*I3</f>
        <v>53.57142857142857</v>
      </c>
      <c r="K3" s="2">
        <f>POWER(J3,1/8)</f>
        <v>1.6448134682296647</v>
      </c>
      <c r="L3" s="2">
        <f>K3/K11</f>
        <v>0.21992862925002224</v>
      </c>
      <c r="M3" s="2">
        <f>L3*B11</f>
        <v>0.896470983990567</v>
      </c>
    </row>
    <row r="4" spans="2:13" s="5" customFormat="1" ht="12.75">
      <c r="B4" s="17">
        <v>1</v>
      </c>
      <c r="C4" s="2">
        <v>1</v>
      </c>
      <c r="D4" s="2">
        <f>1/3</f>
        <v>0.3333333333333333</v>
      </c>
      <c r="E4" s="2">
        <f>1/5</f>
        <v>0.2</v>
      </c>
      <c r="F4" s="2">
        <v>1</v>
      </c>
      <c r="G4" s="2">
        <v>3</v>
      </c>
      <c r="H4" s="2">
        <v>3</v>
      </c>
      <c r="I4" s="18">
        <f>1/7</f>
        <v>0.14285714285714285</v>
      </c>
      <c r="J4" s="25">
        <f t="shared" si="0"/>
        <v>0.08571428571428573</v>
      </c>
      <c r="K4" s="2">
        <f aca="true" t="shared" si="1" ref="K4:K10">POWER(J4,1/8)</f>
        <v>0.7355829450537442</v>
      </c>
      <c r="L4" s="2">
        <f>K4/K11</f>
        <v>0.09835507304027967</v>
      </c>
      <c r="M4" s="2">
        <f>L4*C11</f>
        <v>0.4327623213772306</v>
      </c>
    </row>
    <row r="5" spans="2:13" s="5" customFormat="1" ht="12.75">
      <c r="B5" s="17">
        <f>1/3</f>
        <v>0.3333333333333333</v>
      </c>
      <c r="C5" s="2">
        <f>1/3</f>
        <v>0.3333333333333333</v>
      </c>
      <c r="D5" s="2">
        <v>1</v>
      </c>
      <c r="E5" s="2">
        <f>1/3</f>
        <v>0.3333333333333333</v>
      </c>
      <c r="F5" s="2">
        <v>5</v>
      </c>
      <c r="G5" s="2">
        <v>5</v>
      </c>
      <c r="H5" s="2">
        <f>1/5</f>
        <v>0.2</v>
      </c>
      <c r="I5" s="18">
        <f>1/3</f>
        <v>0.3333333333333333</v>
      </c>
      <c r="J5" s="25">
        <f t="shared" si="0"/>
        <v>0.06172839506172839</v>
      </c>
      <c r="K5" s="2">
        <f t="shared" si="1"/>
        <v>0.7060096272292657</v>
      </c>
      <c r="L5" s="2">
        <f>K5/K11</f>
        <v>0.09440081355910387</v>
      </c>
      <c r="M5" s="2">
        <f>L5*D11</f>
        <v>1.2335039638389573</v>
      </c>
    </row>
    <row r="6" spans="2:13" s="5" customFormat="1" ht="12.75">
      <c r="B6" s="17">
        <f>1/7</f>
        <v>0.14285714285714285</v>
      </c>
      <c r="C6" s="2">
        <f>1/5</f>
        <v>0.2</v>
      </c>
      <c r="D6" s="2">
        <f>1/3</f>
        <v>0.3333333333333333</v>
      </c>
      <c r="E6" s="2">
        <v>1</v>
      </c>
      <c r="F6" s="2">
        <v>5</v>
      </c>
      <c r="G6" s="2">
        <v>3</v>
      </c>
      <c r="H6" s="2">
        <v>3</v>
      </c>
      <c r="I6" s="18">
        <f>1/5</f>
        <v>0.2</v>
      </c>
      <c r="J6" s="25">
        <f t="shared" si="0"/>
        <v>0.08571428571428572</v>
      </c>
      <c r="K6" s="2">
        <f t="shared" si="1"/>
        <v>0.7355829450537442</v>
      </c>
      <c r="L6" s="2">
        <f>K6/K11</f>
        <v>0.09835507304027967</v>
      </c>
      <c r="M6" s="2">
        <f>L6*E11</f>
        <v>0.7418782652181095</v>
      </c>
    </row>
    <row r="7" spans="2:13" s="5" customFormat="1" ht="12.75">
      <c r="B7" s="17">
        <f>1/5</f>
        <v>0.2</v>
      </c>
      <c r="C7" s="2">
        <v>1</v>
      </c>
      <c r="D7" s="2">
        <f>1/5</f>
        <v>0.2</v>
      </c>
      <c r="E7" s="2">
        <f>1/5</f>
        <v>0.2</v>
      </c>
      <c r="F7" s="2">
        <v>1</v>
      </c>
      <c r="G7" s="2">
        <v>1</v>
      </c>
      <c r="H7" s="2">
        <v>1</v>
      </c>
      <c r="I7" s="18">
        <f>1/5</f>
        <v>0.2</v>
      </c>
      <c r="J7" s="25">
        <f t="shared" si="0"/>
        <v>0.0016000000000000005</v>
      </c>
      <c r="K7" s="2">
        <f t="shared" si="1"/>
        <v>0.447213595499958</v>
      </c>
      <c r="L7" s="26">
        <f>K7/K11</f>
        <v>0.059797098540383786</v>
      </c>
      <c r="M7" s="2">
        <f>L7*F11</f>
        <v>1.4351303649692109</v>
      </c>
    </row>
    <row r="8" spans="2:13" s="5" customFormat="1" ht="12.75">
      <c r="B8" s="17">
        <f>1/5</f>
        <v>0.2</v>
      </c>
      <c r="C8" s="2">
        <f>1/3</f>
        <v>0.3333333333333333</v>
      </c>
      <c r="D8" s="2">
        <f>1/5</f>
        <v>0.2</v>
      </c>
      <c r="E8" s="2">
        <f>1/3</f>
        <v>0.3333333333333333</v>
      </c>
      <c r="F8" s="2">
        <v>1</v>
      </c>
      <c r="G8" s="2">
        <v>1</v>
      </c>
      <c r="H8" s="2">
        <f>1/7</f>
        <v>0.14285714285714285</v>
      </c>
      <c r="I8" s="18">
        <f>1/7</f>
        <v>0.14285714285714285</v>
      </c>
      <c r="J8" s="25">
        <f t="shared" si="0"/>
        <v>9.070294784580498E-05</v>
      </c>
      <c r="K8" s="2">
        <f t="shared" si="1"/>
        <v>0.3123939936920256</v>
      </c>
      <c r="L8" s="2">
        <f>K8/K11</f>
        <v>0.04177031872956072</v>
      </c>
      <c r="M8" s="2">
        <f>L8*G11</f>
        <v>1.336650199345943</v>
      </c>
    </row>
    <row r="9" spans="2:13" s="5" customFormat="1" ht="12.75">
      <c r="B9" s="17">
        <f>1/5</f>
        <v>0.2</v>
      </c>
      <c r="C9" s="2">
        <f>1/3</f>
        <v>0.3333333333333333</v>
      </c>
      <c r="D9" s="2">
        <v>5</v>
      </c>
      <c r="E9" s="2">
        <f>1/3</f>
        <v>0.3333333333333333</v>
      </c>
      <c r="F9" s="2">
        <v>1</v>
      </c>
      <c r="G9" s="2">
        <v>7</v>
      </c>
      <c r="H9" s="2">
        <v>1</v>
      </c>
      <c r="I9" s="18">
        <f>1/3</f>
        <v>0.3333333333333333</v>
      </c>
      <c r="J9" s="25">
        <f t="shared" si="0"/>
        <v>0.2592592592592592</v>
      </c>
      <c r="K9" s="2">
        <f t="shared" si="1"/>
        <v>0.8447277949983004</v>
      </c>
      <c r="L9" s="2">
        <f>K9/K11</f>
        <v>0.11294887209509986</v>
      </c>
      <c r="M9" s="2">
        <f>L9*H11</f>
        <v>1.8459072810970605</v>
      </c>
    </row>
    <row r="10" spans="2:13" s="5" customFormat="1" ht="13.5" thickBot="1">
      <c r="B10" s="19">
        <v>1</v>
      </c>
      <c r="C10" s="20">
        <f>1/5</f>
        <v>0.2</v>
      </c>
      <c r="D10" s="20">
        <v>3</v>
      </c>
      <c r="E10" s="20">
        <v>5</v>
      </c>
      <c r="F10" s="20">
        <v>5</v>
      </c>
      <c r="G10" s="20">
        <v>7</v>
      </c>
      <c r="H10" s="20">
        <v>3</v>
      </c>
      <c r="I10" s="21">
        <v>1</v>
      </c>
      <c r="J10" s="27">
        <f t="shared" si="0"/>
        <v>315.00000000000006</v>
      </c>
      <c r="K10" s="12">
        <f t="shared" si="1"/>
        <v>2.05252671861063</v>
      </c>
      <c r="L10" s="12">
        <f>K10/K11</f>
        <v>0.27444412174527005</v>
      </c>
      <c r="M10" s="12">
        <f>L10*I11</f>
        <v>0.9200412462317625</v>
      </c>
    </row>
    <row r="11" spans="2:13" s="5" customFormat="1" ht="13.5" thickBot="1">
      <c r="B11" s="22">
        <f aca="true" t="shared" si="2" ref="B11:M11">SUM(B3:B10)</f>
        <v>4.076190476190477</v>
      </c>
      <c r="C11" s="22">
        <f t="shared" si="2"/>
        <v>4.4</v>
      </c>
      <c r="D11" s="22">
        <f t="shared" si="2"/>
        <v>13.066666666666666</v>
      </c>
      <c r="E11" s="22">
        <f t="shared" si="2"/>
        <v>7.542857142857143</v>
      </c>
      <c r="F11" s="22">
        <f t="shared" si="2"/>
        <v>24</v>
      </c>
      <c r="G11" s="22">
        <f t="shared" si="2"/>
        <v>32</v>
      </c>
      <c r="H11" s="22">
        <f t="shared" si="2"/>
        <v>16.34285714285714</v>
      </c>
      <c r="I11" s="22">
        <f t="shared" si="2"/>
        <v>3.3523809523809525</v>
      </c>
      <c r="J11" s="23">
        <f t="shared" si="2"/>
        <v>369.06553550012603</v>
      </c>
      <c r="K11" s="23">
        <f t="shared" si="2"/>
        <v>7.478851088367334</v>
      </c>
      <c r="L11" s="24">
        <f t="shared" si="2"/>
        <v>0.9999999999999998</v>
      </c>
      <c r="M11" s="23">
        <f t="shared" si="2"/>
        <v>8.842344626068842</v>
      </c>
    </row>
    <row r="14" spans="7:13" ht="12.75">
      <c r="G14" s="10"/>
      <c r="I14" s="7" t="s">
        <v>7</v>
      </c>
      <c r="J14" s="8">
        <f>(8.842344626-8)/7</f>
        <v>0.12033494657142844</v>
      </c>
      <c r="K14" s="7" t="s">
        <v>8</v>
      </c>
      <c r="L14" s="8">
        <f>J14/1.41</f>
        <v>0.08534393373860173</v>
      </c>
      <c r="M14" s="9">
        <v>0.08</v>
      </c>
    </row>
    <row r="16" ht="13.5" thickBot="1">
      <c r="B16" s="6">
        <v>1</v>
      </c>
    </row>
    <row r="17" spans="2:7" ht="12.75">
      <c r="B17" s="28">
        <v>1</v>
      </c>
      <c r="C17" s="29">
        <v>5</v>
      </c>
      <c r="D17" s="30">
        <v>7</v>
      </c>
      <c r="E17" s="13">
        <f>B17*C17*D17</f>
        <v>35</v>
      </c>
      <c r="F17" s="1">
        <f>POWER(E17,1/3)</f>
        <v>3.271066310188589</v>
      </c>
      <c r="G17" s="1">
        <f>F17/F20</f>
        <v>0.7306446713611294</v>
      </c>
    </row>
    <row r="18" spans="2:7" ht="12.75">
      <c r="B18" s="31">
        <f>1/5</f>
        <v>0.2</v>
      </c>
      <c r="C18" s="1">
        <v>1</v>
      </c>
      <c r="D18" s="32">
        <v>3</v>
      </c>
      <c r="E18" s="13">
        <f>B18*C18*D18</f>
        <v>0.6000000000000001</v>
      </c>
      <c r="F18" s="1">
        <f>POWER(E18,1/3)</f>
        <v>0.8434326653017493</v>
      </c>
      <c r="G18" s="1">
        <f>F18/F20</f>
        <v>0.18839409663911982</v>
      </c>
    </row>
    <row r="19" spans="2:7" ht="13.5" thickBot="1">
      <c r="B19" s="33">
        <f>1/7</f>
        <v>0.14285714285714285</v>
      </c>
      <c r="C19" s="34">
        <f>1/3</f>
        <v>0.3333333333333333</v>
      </c>
      <c r="D19" s="35">
        <v>1</v>
      </c>
      <c r="E19" s="13">
        <f>B19*C19*D19</f>
        <v>0.047619047619047616</v>
      </c>
      <c r="F19" s="1">
        <f>POWER(E19,1/3)</f>
        <v>0.36246012433429736</v>
      </c>
      <c r="G19" s="1">
        <f>F19/F20</f>
        <v>0.0809612319997507</v>
      </c>
    </row>
    <row r="20" spans="6:7" ht="12.75">
      <c r="F20" s="3">
        <f>SUM(F17:F19)</f>
        <v>4.476959099824636</v>
      </c>
      <c r="G20" s="4">
        <f>SUM(G17:G19)</f>
        <v>0.9999999999999999</v>
      </c>
    </row>
    <row r="22" ht="13.5" thickBot="1">
      <c r="B22" s="6">
        <v>2</v>
      </c>
    </row>
    <row r="23" spans="2:7" ht="12.75">
      <c r="B23" s="28">
        <v>1</v>
      </c>
      <c r="C23" s="29">
        <v>3</v>
      </c>
      <c r="D23" s="30">
        <v>1</v>
      </c>
      <c r="E23" s="13">
        <f>B23*C23*D23</f>
        <v>3</v>
      </c>
      <c r="F23" s="1">
        <f>POWER(E23,1/3)</f>
        <v>1.4422495703074083</v>
      </c>
      <c r="G23" s="1">
        <f>F23/F26</f>
        <v>0.45995808847404795</v>
      </c>
    </row>
    <row r="24" spans="2:9" ht="12.75">
      <c r="B24" s="31">
        <f>1/3</f>
        <v>0.3333333333333333</v>
      </c>
      <c r="C24" s="1">
        <v>1</v>
      </c>
      <c r="D24" s="32">
        <v>1</v>
      </c>
      <c r="E24" s="13">
        <f>B24*C24*D24</f>
        <v>0.3333333333333333</v>
      </c>
      <c r="F24" s="1">
        <f>POWER(E24,1/3)</f>
        <v>0.6933612743506347</v>
      </c>
      <c r="G24" s="1">
        <f>F24/F26</f>
        <v>0.2211247851537042</v>
      </c>
      <c r="I24" s="4"/>
    </row>
    <row r="25" spans="2:7" ht="13.5" thickBot="1">
      <c r="B25" s="33">
        <v>1</v>
      </c>
      <c r="C25" s="34">
        <v>1</v>
      </c>
      <c r="D25" s="35">
        <v>1</v>
      </c>
      <c r="E25" s="13">
        <f>B25*C25*D25</f>
        <v>1</v>
      </c>
      <c r="F25" s="1">
        <f>POWER(E25,1/3)</f>
        <v>1</v>
      </c>
      <c r="G25" s="1">
        <f>F25/F26</f>
        <v>0.3189171263722479</v>
      </c>
    </row>
    <row r="26" spans="6:7" ht="12.75">
      <c r="F26" s="3">
        <f>SUM(F23:F25)</f>
        <v>3.135610844658043</v>
      </c>
      <c r="G26" s="4">
        <f>SUM(G23:G25)</f>
        <v>1</v>
      </c>
    </row>
    <row r="28" ht="13.5" thickBot="1">
      <c r="B28" s="6">
        <v>3</v>
      </c>
    </row>
    <row r="29" spans="2:7" ht="12.75">
      <c r="B29" s="28">
        <v>1</v>
      </c>
      <c r="C29" s="29">
        <v>5</v>
      </c>
      <c r="D29" s="30">
        <v>3</v>
      </c>
      <c r="E29" s="13">
        <f>B29*C29*D29</f>
        <v>15</v>
      </c>
      <c r="F29" s="1">
        <f>POWER(E29,1/3)</f>
        <v>2.4662120743304703</v>
      </c>
      <c r="G29" s="1">
        <f>F29/F32</f>
        <v>0.6586441863669916</v>
      </c>
    </row>
    <row r="30" spans="2:7" ht="12.75">
      <c r="B30" s="31">
        <f>1/5</f>
        <v>0.2</v>
      </c>
      <c r="C30" s="1">
        <v>1</v>
      </c>
      <c r="D30" s="32">
        <v>1</v>
      </c>
      <c r="E30" s="13">
        <f>B30*C30*D30</f>
        <v>0.2</v>
      </c>
      <c r="F30" s="1">
        <f>POWER(E30,1/3)</f>
        <v>0.5848035476425733</v>
      </c>
      <c r="G30" s="1">
        <f>F30/F32</f>
        <v>0.1561818064353372</v>
      </c>
    </row>
    <row r="31" spans="2:7" ht="13.5" thickBot="1">
      <c r="B31" s="33">
        <f>1/3</f>
        <v>0.3333333333333333</v>
      </c>
      <c r="C31" s="34">
        <v>1</v>
      </c>
      <c r="D31" s="35">
        <v>1</v>
      </c>
      <c r="E31" s="13">
        <f>B31*C31*D31</f>
        <v>0.3333333333333333</v>
      </c>
      <c r="F31" s="1">
        <f>POWER(E31,1/3)</f>
        <v>0.6933612743506347</v>
      </c>
      <c r="G31" s="1">
        <f>F31/F32</f>
        <v>0.18517400719767124</v>
      </c>
    </row>
    <row r="32" spans="6:7" ht="12.75">
      <c r="F32" s="3">
        <f>SUM(F29:F31)</f>
        <v>3.744376896323678</v>
      </c>
      <c r="G32" s="4">
        <f>SUM(G29:G31)</f>
        <v>1</v>
      </c>
    </row>
    <row r="33" spans="6:7" ht="12.75">
      <c r="F33" s="3"/>
      <c r="G33" s="4"/>
    </row>
    <row r="34" spans="6:7" ht="12.75">
      <c r="F34" s="3"/>
      <c r="G34" s="4"/>
    </row>
    <row r="35" spans="6:7" ht="12.75">
      <c r="F35" s="3"/>
      <c r="G35" s="4"/>
    </row>
    <row r="37" ht="13.5" thickBot="1">
      <c r="B37" s="6">
        <v>4</v>
      </c>
    </row>
    <row r="38" spans="2:7" ht="12.75">
      <c r="B38" s="28">
        <v>1</v>
      </c>
      <c r="C38" s="29">
        <v>1</v>
      </c>
      <c r="D38" s="30">
        <f>1/7</f>
        <v>0.14285714285714285</v>
      </c>
      <c r="E38" s="13">
        <f>B38*C38*D38</f>
        <v>0.14285714285714285</v>
      </c>
      <c r="F38" s="1">
        <f>POWER(E38,1/3)</f>
        <v>0.5227579585747102</v>
      </c>
      <c r="G38" s="1">
        <f>F38/F41</f>
        <v>0.17307042671557268</v>
      </c>
    </row>
    <row r="39" spans="2:7" ht="12.75">
      <c r="B39" s="31">
        <v>1</v>
      </c>
      <c r="C39" s="1">
        <v>1</v>
      </c>
      <c r="D39" s="32">
        <f>1/5</f>
        <v>0.2</v>
      </c>
      <c r="E39" s="13">
        <f>B39*C39*D39</f>
        <v>0.2</v>
      </c>
      <c r="F39" s="1">
        <f>POWER(E39,1/3)</f>
        <v>0.5848035476425733</v>
      </c>
      <c r="G39" s="1">
        <f>F39/F41</f>
        <v>0.19361197256801996</v>
      </c>
    </row>
    <row r="40" spans="2:7" ht="13.5" thickBot="1">
      <c r="B40" s="33">
        <v>7</v>
      </c>
      <c r="C40" s="34">
        <v>1</v>
      </c>
      <c r="D40" s="35">
        <v>1</v>
      </c>
      <c r="E40" s="13">
        <f>B40*C40*D40</f>
        <v>7</v>
      </c>
      <c r="F40" s="1">
        <f>POWER(E40,1/3)</f>
        <v>1.912931182772389</v>
      </c>
      <c r="G40" s="1">
        <f>F40/F41</f>
        <v>0.6333176007164074</v>
      </c>
    </row>
    <row r="41" spans="6:7" ht="12.75">
      <c r="F41" s="3">
        <f>SUM(F38:F40)</f>
        <v>3.0204926889896724</v>
      </c>
      <c r="G41" s="4">
        <f>SUM(G38:G40)</f>
        <v>1</v>
      </c>
    </row>
    <row r="43" ht="13.5" thickBot="1">
      <c r="B43" s="6">
        <v>5</v>
      </c>
    </row>
    <row r="44" spans="2:7" ht="12.75">
      <c r="B44" s="28">
        <v>1</v>
      </c>
      <c r="C44" s="29">
        <v>5</v>
      </c>
      <c r="D44" s="30">
        <v>3</v>
      </c>
      <c r="E44" s="37">
        <f>B44*C44*D44</f>
        <v>15</v>
      </c>
      <c r="F44" s="11">
        <f>POWER(E44,1/3)</f>
        <v>2.4662120743304703</v>
      </c>
      <c r="G44" s="11">
        <f>F44/F47</f>
        <v>0.6369855717447572</v>
      </c>
    </row>
    <row r="45" spans="2:7" ht="12.75">
      <c r="B45" s="31">
        <f>1/5</f>
        <v>0.2</v>
      </c>
      <c r="C45" s="1">
        <v>1</v>
      </c>
      <c r="D45" s="32">
        <f>1/3</f>
        <v>0.3333333333333333</v>
      </c>
      <c r="E45" s="37">
        <f>B45*C45*D45</f>
        <v>0.06666666666666667</v>
      </c>
      <c r="F45" s="11">
        <f>POWER(E45,1/3)</f>
        <v>0.40548013303822666</v>
      </c>
      <c r="G45" s="11">
        <f>F45/F47</f>
        <v>0.10472943388074786</v>
      </c>
    </row>
    <row r="46" spans="2:7" ht="13.5" thickBot="1">
      <c r="B46" s="33">
        <f>1/3</f>
        <v>0.3333333333333333</v>
      </c>
      <c r="C46" s="34">
        <v>3</v>
      </c>
      <c r="D46" s="35">
        <v>1</v>
      </c>
      <c r="E46" s="37">
        <f>B46*C46*D46</f>
        <v>1</v>
      </c>
      <c r="F46" s="11">
        <f>POWER(E46,1/3)</f>
        <v>1</v>
      </c>
      <c r="G46" s="11">
        <f>F46/F47</f>
        <v>0.258284994374495</v>
      </c>
    </row>
    <row r="47" spans="6:7" ht="12.75">
      <c r="F47" s="3">
        <f>SUM(F44:F46)</f>
        <v>3.871692207368697</v>
      </c>
      <c r="G47" s="36">
        <f>SUM(G44:G46)</f>
        <v>1</v>
      </c>
    </row>
    <row r="49" ht="13.5" thickBot="1">
      <c r="B49" s="6">
        <v>6</v>
      </c>
    </row>
    <row r="50" spans="2:7" ht="12.75">
      <c r="B50" s="28">
        <v>1</v>
      </c>
      <c r="C50" s="29">
        <v>3</v>
      </c>
      <c r="D50" s="30">
        <v>3</v>
      </c>
      <c r="E50" s="13">
        <f>B50*C50*D50</f>
        <v>9</v>
      </c>
      <c r="F50" s="1">
        <f>POWER(E50,1/3)</f>
        <v>2.080083823051904</v>
      </c>
      <c r="G50" s="1">
        <f>F50/F53</f>
        <v>0.6000000000000001</v>
      </c>
    </row>
    <row r="51" spans="2:7" ht="12.75">
      <c r="B51" s="31">
        <f>1/3</f>
        <v>0.3333333333333333</v>
      </c>
      <c r="C51" s="1">
        <v>1</v>
      </c>
      <c r="D51" s="32">
        <v>1</v>
      </c>
      <c r="E51" s="13">
        <f>B51*C51*D51</f>
        <v>0.3333333333333333</v>
      </c>
      <c r="F51" s="1">
        <f>POWER(E51,1/3)</f>
        <v>0.6933612743506347</v>
      </c>
      <c r="G51" s="1">
        <f>F51/F53</f>
        <v>0.2</v>
      </c>
    </row>
    <row r="52" spans="2:7" ht="13.5" thickBot="1">
      <c r="B52" s="33">
        <f>1/3</f>
        <v>0.3333333333333333</v>
      </c>
      <c r="C52" s="34">
        <v>1</v>
      </c>
      <c r="D52" s="35">
        <v>1</v>
      </c>
      <c r="E52" s="13">
        <f>B52*C52*D52</f>
        <v>0.3333333333333333</v>
      </c>
      <c r="F52" s="1">
        <f>POWER(E52,1/3)</f>
        <v>0.6933612743506347</v>
      </c>
      <c r="G52" s="1">
        <f>F52/F53</f>
        <v>0.2</v>
      </c>
    </row>
    <row r="53" spans="6:7" ht="12.75">
      <c r="F53" s="3">
        <f>SUM(F50:F52)</f>
        <v>3.466806371753173</v>
      </c>
      <c r="G53" s="4">
        <f>SUM(G50:G52)</f>
        <v>1</v>
      </c>
    </row>
    <row r="55" ht="13.5" thickBot="1">
      <c r="B55" s="6">
        <v>7</v>
      </c>
    </row>
    <row r="56" spans="2:7" ht="12.75">
      <c r="B56" s="28">
        <v>1</v>
      </c>
      <c r="C56" s="29">
        <f>1/3</f>
        <v>0.3333333333333333</v>
      </c>
      <c r="D56" s="30">
        <f>1/5</f>
        <v>0.2</v>
      </c>
      <c r="E56" s="13">
        <f>B56*C56*D56</f>
        <v>0.06666666666666667</v>
      </c>
      <c r="F56" s="1">
        <f>POWER(E56,1/3)</f>
        <v>0.40548013303822666</v>
      </c>
      <c r="G56" s="1">
        <f>F56/F59</f>
        <v>0.11397236672339137</v>
      </c>
    </row>
    <row r="57" spans="2:7" ht="12.75">
      <c r="B57" s="31">
        <v>3</v>
      </c>
      <c r="C57" s="1">
        <v>1</v>
      </c>
      <c r="D57" s="32">
        <v>1</v>
      </c>
      <c r="E57" s="13">
        <f>B57*C57*D57</f>
        <v>3</v>
      </c>
      <c r="F57" s="1">
        <f>POWER(E57,1/3)</f>
        <v>1.4422495703074083</v>
      </c>
      <c r="G57" s="1">
        <f>F57/F59</f>
        <v>0.4053875480953168</v>
      </c>
    </row>
    <row r="58" spans="2:7" ht="13.5" thickBot="1">
      <c r="B58" s="33">
        <v>5</v>
      </c>
      <c r="C58" s="34">
        <v>1</v>
      </c>
      <c r="D58" s="35">
        <v>1</v>
      </c>
      <c r="E58" s="13">
        <f>B58*C58*D58</f>
        <v>5</v>
      </c>
      <c r="F58" s="1">
        <f>POWER(E58,1/3)</f>
        <v>1.7099759466766968</v>
      </c>
      <c r="G58" s="1">
        <f>F58/F59</f>
        <v>0.48064008518129187</v>
      </c>
    </row>
    <row r="59" spans="6:7" ht="12.75">
      <c r="F59" s="3">
        <f>SUM(F56:F58)</f>
        <v>3.557705650022332</v>
      </c>
      <c r="G59" s="4">
        <f>SUM(G56:G58)</f>
        <v>1</v>
      </c>
    </row>
    <row r="61" ht="13.5" thickBot="1">
      <c r="B61" s="6">
        <v>8</v>
      </c>
    </row>
    <row r="62" spans="2:7" ht="12.75">
      <c r="B62" s="28">
        <v>1</v>
      </c>
      <c r="C62" s="29">
        <f>1/7</f>
        <v>0.14285714285714285</v>
      </c>
      <c r="D62" s="30">
        <f>1/3</f>
        <v>0.3333333333333333</v>
      </c>
      <c r="E62" s="13">
        <f>B62*C62*D62</f>
        <v>0.047619047619047616</v>
      </c>
      <c r="F62" s="1">
        <f>POWER(E62,1/3)</f>
        <v>0.36246012433429736</v>
      </c>
      <c r="G62" s="1">
        <f>F62/F65</f>
        <v>0.07589654223899772</v>
      </c>
    </row>
    <row r="63" spans="2:7" ht="12.75">
      <c r="B63" s="31">
        <v>7</v>
      </c>
      <c r="C63" s="1">
        <v>1</v>
      </c>
      <c r="D63" s="32">
        <v>7</v>
      </c>
      <c r="E63" s="13">
        <f>B63*C63*D63</f>
        <v>49</v>
      </c>
      <c r="F63" s="1">
        <f>POWER(E63,1/3)</f>
        <v>3.659305710022971</v>
      </c>
      <c r="G63" s="1">
        <f>F63/F65</f>
        <v>0.7662322880240876</v>
      </c>
    </row>
    <row r="64" spans="2:7" ht="13.5" thickBot="1">
      <c r="B64" s="33">
        <v>3</v>
      </c>
      <c r="C64" s="34">
        <f>1/7</f>
        <v>0.14285714285714285</v>
      </c>
      <c r="D64" s="35">
        <v>1</v>
      </c>
      <c r="E64" s="13">
        <f>B64*C64*D64</f>
        <v>0.42857142857142855</v>
      </c>
      <c r="F64" s="1">
        <f>POWER(E64,1/3)</f>
        <v>0.7539474411291538</v>
      </c>
      <c r="G64" s="1">
        <f>F64/F65</f>
        <v>0.1578711697369147</v>
      </c>
    </row>
    <row r="65" spans="6:7" ht="12.75">
      <c r="F65" s="3">
        <f>SUM(F62:F64)</f>
        <v>4.775713275486422</v>
      </c>
      <c r="G65" s="4">
        <f>SUM(G62:G64)</f>
        <v>1</v>
      </c>
    </row>
    <row r="67" spans="2:11" ht="12.75">
      <c r="B67" s="7" t="s">
        <v>3</v>
      </c>
      <c r="C67" s="1">
        <f>G17*L3</f>
        <v>0.16068968104128617</v>
      </c>
      <c r="D67" s="1">
        <f>G23*L4</f>
        <v>0.045239211387332404</v>
      </c>
      <c r="E67" s="1">
        <f>G29*L5</f>
        <v>0.062176547039018044</v>
      </c>
      <c r="F67" s="1">
        <f>G38*L6</f>
        <v>0.017022354460722523</v>
      </c>
      <c r="G67" s="1">
        <f>G44*L7</f>
        <v>0.03808988900242395</v>
      </c>
      <c r="H67" s="1">
        <f>G50*L8</f>
        <v>0.025062191237736436</v>
      </c>
      <c r="I67" s="1">
        <f>G56*L9</f>
        <v>0.012873050271416147</v>
      </c>
      <c r="J67" s="1">
        <f>G62*L10</f>
        <v>0.02082935987828452</v>
      </c>
      <c r="K67" s="3">
        <f>SUM(C67:J67)</f>
        <v>0.38198228431822023</v>
      </c>
    </row>
    <row r="68" spans="2:11" ht="12.75">
      <c r="B68" s="7" t="s">
        <v>4</v>
      </c>
      <c r="C68" s="1">
        <f>G18*L3</f>
        <v>0.041433255432637844</v>
      </c>
      <c r="D68" s="1">
        <f>G24*L4</f>
        <v>0.021748744394808728</v>
      </c>
      <c r="E68" s="1">
        <f>G30*L5</f>
        <v>0.014743689590626316</v>
      </c>
      <c r="F68" s="1">
        <f>G39*L6</f>
        <v>0.019042719703400227</v>
      </c>
      <c r="G68" s="1">
        <f>G45*L7</f>
        <v>0.006262516277845688</v>
      </c>
      <c r="H68" s="1">
        <f>G51*L8</f>
        <v>0.008354063745912145</v>
      </c>
      <c r="I68" s="1">
        <f>G57*L9</f>
        <v>0.04578806631876408</v>
      </c>
      <c r="J68" s="1">
        <f>G63*L10</f>
        <v>0.2102879473396395</v>
      </c>
      <c r="K68" s="3">
        <f>SUM(C68:J68)</f>
        <v>0.36766100280363456</v>
      </c>
    </row>
    <row r="69" spans="2:11" ht="12.75">
      <c r="B69" s="7" t="s">
        <v>5</v>
      </c>
      <c r="C69" s="1">
        <f>G19*L3</f>
        <v>0.017805692776098208</v>
      </c>
      <c r="D69" s="1">
        <f>G25*L4</f>
        <v>0.031367117258138545</v>
      </c>
      <c r="E69" s="1">
        <f>G31*L5</f>
        <v>0.01748057692945952</v>
      </c>
      <c r="F69" s="1">
        <f>G40*L6</f>
        <v>0.062289998876156924</v>
      </c>
      <c r="G69" s="1">
        <f>G46*L7</f>
        <v>0.015444693260114148</v>
      </c>
      <c r="H69" s="1">
        <f>G52*L8</f>
        <v>0.008354063745912145</v>
      </c>
      <c r="I69" s="1">
        <f>G58*L9</f>
        <v>0.05428775550491964</v>
      </c>
      <c r="J69" s="1">
        <f>G64*L10</f>
        <v>0.04332681452734601</v>
      </c>
      <c r="K69" s="3">
        <f>SUM(C69:J69)</f>
        <v>0.25035671287814515</v>
      </c>
    </row>
    <row r="71" ht="12.75">
      <c r="G71" s="3" t="s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59">
      <selection activeCell="E122" sqref="E122"/>
    </sheetView>
  </sheetViews>
  <sheetFormatPr defaultColWidth="9.33203125" defaultRowHeight="12.75"/>
  <cols>
    <col min="1" max="2" width="10.5" style="5" bestFit="1" customWidth="1"/>
    <col min="3" max="3" width="10.5" style="5" customWidth="1"/>
    <col min="4" max="4" width="11.5" style="5" customWidth="1"/>
    <col min="5" max="5" width="10.66015625" style="5" customWidth="1"/>
    <col min="6" max="6" width="11.33203125" style="5" customWidth="1"/>
    <col min="7" max="7" width="14" style="5" bestFit="1" customWidth="1"/>
    <col min="8" max="8" width="15.83203125" style="5" customWidth="1"/>
    <col min="9" max="9" width="14" style="5" customWidth="1"/>
    <col min="10" max="10" width="12" style="5" customWidth="1"/>
    <col min="11" max="16384" width="9.33203125" style="5" customWidth="1"/>
  </cols>
  <sheetData>
    <row r="1" ht="12.75">
      <c r="A1" s="6" t="s">
        <v>36</v>
      </c>
    </row>
    <row r="2" spans="1:10" ht="12.75">
      <c r="A2" s="2" t="s">
        <v>15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0</v>
      </c>
      <c r="H2" s="2" t="s">
        <v>16</v>
      </c>
      <c r="I2" s="2" t="s">
        <v>17</v>
      </c>
      <c r="J2" s="2" t="s">
        <v>2</v>
      </c>
    </row>
    <row r="3" spans="1:10" ht="12.75">
      <c r="A3" s="2" t="s">
        <v>10</v>
      </c>
      <c r="B3" s="2">
        <v>1</v>
      </c>
      <c r="C3" s="2">
        <v>1</v>
      </c>
      <c r="D3" s="2">
        <v>3</v>
      </c>
      <c r="E3" s="2">
        <v>5</v>
      </c>
      <c r="F3" s="2">
        <v>3</v>
      </c>
      <c r="G3" s="38">
        <f>B3*C3*D3*E3*F3</f>
        <v>45</v>
      </c>
      <c r="H3" s="2">
        <f>POWER(G3,1/5)</f>
        <v>2.141127368338324</v>
      </c>
      <c r="I3" s="2">
        <f>H3/H8</f>
        <v>0.33332721242901475</v>
      </c>
      <c r="J3" s="2">
        <f>I3*B8</f>
        <v>0.9555380089631758</v>
      </c>
    </row>
    <row r="4" spans="1:10" ht="12.75">
      <c r="A4" s="2" t="s">
        <v>11</v>
      </c>
      <c r="B4" s="2">
        <f>1/C3</f>
        <v>1</v>
      </c>
      <c r="C4" s="2">
        <v>1</v>
      </c>
      <c r="D4" s="2">
        <v>3</v>
      </c>
      <c r="E4" s="2">
        <v>5</v>
      </c>
      <c r="F4" s="2">
        <v>3</v>
      </c>
      <c r="G4" s="38">
        <f>B4*C4*D4*E4*F4</f>
        <v>45</v>
      </c>
      <c r="H4" s="2">
        <f>POWER(G4,1/5)</f>
        <v>2.141127368338324</v>
      </c>
      <c r="I4" s="2">
        <f>H4/H8</f>
        <v>0.33332721242901475</v>
      </c>
      <c r="J4" s="2">
        <f>I4*C8</f>
        <v>0.9555380089631758</v>
      </c>
    </row>
    <row r="5" spans="1:10" ht="12.75">
      <c r="A5" s="2" t="s">
        <v>12</v>
      </c>
      <c r="B5" s="2">
        <f>1/D3</f>
        <v>0.3333333333333333</v>
      </c>
      <c r="C5" s="2">
        <f>1/D4</f>
        <v>0.3333333333333333</v>
      </c>
      <c r="D5" s="2">
        <v>1</v>
      </c>
      <c r="E5" s="2">
        <v>3</v>
      </c>
      <c r="F5" s="2">
        <v>1</v>
      </c>
      <c r="G5" s="38">
        <f>B5*C5*D5*E5*F5</f>
        <v>0.3333333333333333</v>
      </c>
      <c r="H5" s="2">
        <f>POWER(G5,1/5)</f>
        <v>0.8027415617602307</v>
      </c>
      <c r="I5" s="2">
        <f>H5/H8</f>
        <v>0.12496949552800792</v>
      </c>
      <c r="J5" s="2">
        <f>I5*D8</f>
        <v>1.0414124627333992</v>
      </c>
    </row>
    <row r="6" spans="1:10" ht="12.75">
      <c r="A6" s="2" t="s">
        <v>13</v>
      </c>
      <c r="B6" s="2">
        <f>1/E3</f>
        <v>0.2</v>
      </c>
      <c r="C6" s="2">
        <f>1/E4</f>
        <v>0.2</v>
      </c>
      <c r="D6" s="2">
        <f>1/E5</f>
        <v>0.3333333333333333</v>
      </c>
      <c r="E6" s="2">
        <v>1</v>
      </c>
      <c r="F6" s="2">
        <f>1/3</f>
        <v>0.3333333333333333</v>
      </c>
      <c r="G6" s="38">
        <f>B6*C6*D6*E6*F6</f>
        <v>0.004444444444444445</v>
      </c>
      <c r="H6" s="2">
        <f>POWER(G6,1/5)</f>
        <v>0.33850375946582717</v>
      </c>
      <c r="I6" s="2">
        <f>H6/H8</f>
        <v>0.052697712526580065</v>
      </c>
      <c r="J6" s="2">
        <f>I6*E8</f>
        <v>0.8958611129518611</v>
      </c>
    </row>
    <row r="7" spans="1:10" ht="12.75">
      <c r="A7" s="2" t="s">
        <v>14</v>
      </c>
      <c r="B7" s="2">
        <f>1/F3</f>
        <v>0.3333333333333333</v>
      </c>
      <c r="C7" s="2">
        <f>1/F4</f>
        <v>0.3333333333333333</v>
      </c>
      <c r="D7" s="2">
        <f>1/F5</f>
        <v>1</v>
      </c>
      <c r="E7" s="2">
        <f>1/F6</f>
        <v>3</v>
      </c>
      <c r="F7" s="2">
        <v>1</v>
      </c>
      <c r="G7" s="38">
        <f>B7*D7*E7*F7</f>
        <v>1</v>
      </c>
      <c r="H7" s="39">
        <f>POWER(G7,1/5)</f>
        <v>1</v>
      </c>
      <c r="I7" s="2">
        <f>H7/H8</f>
        <v>0.15567836708738247</v>
      </c>
      <c r="J7" s="2">
        <f>I7*F8</f>
        <v>1.2973197257281872</v>
      </c>
    </row>
    <row r="8" spans="1:10" ht="12.75">
      <c r="A8" s="2"/>
      <c r="B8" s="2">
        <f>SUM(B3:B7)</f>
        <v>2.866666666666667</v>
      </c>
      <c r="C8" s="2">
        <f>SUM(C3:C7)</f>
        <v>2.866666666666667</v>
      </c>
      <c r="D8" s="2">
        <f>SUM(D3:D7)</f>
        <v>8.333333333333332</v>
      </c>
      <c r="E8" s="2">
        <f>SUM(E3:E7)</f>
        <v>17</v>
      </c>
      <c r="F8" s="2">
        <f>SUM(F3:F7)</f>
        <v>8.333333333333332</v>
      </c>
      <c r="G8" s="2"/>
      <c r="H8" s="2">
        <f>SUM(H3:H7)</f>
        <v>6.4235000579027055</v>
      </c>
      <c r="I8" s="2"/>
      <c r="J8" s="2">
        <f>SUM(J3:J7)</f>
        <v>5.145669319339799</v>
      </c>
    </row>
    <row r="10" spans="6:10" ht="12.75">
      <c r="F10" s="7" t="s">
        <v>7</v>
      </c>
      <c r="G10" s="8">
        <f>(5.145669619-5)/4</f>
        <v>0.036417404750000104</v>
      </c>
      <c r="H10" s="7" t="s">
        <v>8</v>
      </c>
      <c r="I10" s="8">
        <f>G10/1.12</f>
        <v>0.032515539955357234</v>
      </c>
      <c r="J10" s="9">
        <v>0.03</v>
      </c>
    </row>
    <row r="12" spans="1:10" ht="12.75">
      <c r="A12" s="2" t="s">
        <v>10</v>
      </c>
      <c r="B12" s="2" t="s">
        <v>9</v>
      </c>
      <c r="C12" s="2" t="s">
        <v>18</v>
      </c>
      <c r="D12" s="2" t="s">
        <v>21</v>
      </c>
      <c r="E12" s="2" t="s">
        <v>19</v>
      </c>
      <c r="F12" s="2" t="s">
        <v>20</v>
      </c>
      <c r="G12" s="2" t="s">
        <v>0</v>
      </c>
      <c r="H12" s="2" t="s">
        <v>16</v>
      </c>
      <c r="I12" s="2" t="s">
        <v>17</v>
      </c>
      <c r="J12" s="2" t="s">
        <v>2</v>
      </c>
    </row>
    <row r="13" spans="1:10" ht="12.75">
      <c r="A13" s="2" t="s">
        <v>9</v>
      </c>
      <c r="B13" s="2">
        <v>1</v>
      </c>
      <c r="C13" s="2">
        <v>3</v>
      </c>
      <c r="D13" s="2">
        <v>3</v>
      </c>
      <c r="E13" s="2">
        <f>1/3</f>
        <v>0.3333333333333333</v>
      </c>
      <c r="F13" s="2">
        <f>1/5</f>
        <v>0.2</v>
      </c>
      <c r="G13" s="38">
        <f>B13*C13*D13*E13*F13</f>
        <v>0.6000000000000001</v>
      </c>
      <c r="H13" s="2">
        <f>POWER(G13,1/5)</f>
        <v>0.9028804514474343</v>
      </c>
      <c r="I13" s="2">
        <f>H13/H18</f>
        <v>0.14131128195855497</v>
      </c>
      <c r="J13" s="2">
        <f>I13*B18</f>
        <v>1.3660090589326979</v>
      </c>
    </row>
    <row r="14" spans="1:10" ht="12.75">
      <c r="A14" s="2" t="s">
        <v>18</v>
      </c>
      <c r="B14" s="2">
        <f>1/C13</f>
        <v>0.3333333333333333</v>
      </c>
      <c r="C14" s="2">
        <v>1</v>
      </c>
      <c r="D14" s="2">
        <v>1</v>
      </c>
      <c r="E14" s="2">
        <f>1/7</f>
        <v>0.14285714285714285</v>
      </c>
      <c r="F14" s="2">
        <f>1/7</f>
        <v>0.14285714285714285</v>
      </c>
      <c r="G14" s="38">
        <f>B14*C14*D14*E14*F14</f>
        <v>0.006802721088435373</v>
      </c>
      <c r="H14" s="2">
        <f>POWER(G14,1/5)</f>
        <v>0.3685840460068755</v>
      </c>
      <c r="I14" s="2">
        <f>H14/H18</f>
        <v>0.05768768607981649</v>
      </c>
      <c r="J14" s="2">
        <f>I14*C18</f>
        <v>1.0960660355165133</v>
      </c>
    </row>
    <row r="15" spans="1:10" ht="12.75">
      <c r="A15" s="2" t="s">
        <v>21</v>
      </c>
      <c r="B15" s="2">
        <f>1/D13</f>
        <v>0.3333333333333333</v>
      </c>
      <c r="C15" s="2">
        <f>1/D14</f>
        <v>1</v>
      </c>
      <c r="D15" s="2">
        <v>1</v>
      </c>
      <c r="E15" s="2">
        <f>1/7</f>
        <v>0.14285714285714285</v>
      </c>
      <c r="F15" s="2">
        <f>1/7</f>
        <v>0.14285714285714285</v>
      </c>
      <c r="G15" s="38">
        <f>B15*C15*D15*E15*F15</f>
        <v>0.006802721088435373</v>
      </c>
      <c r="H15" s="2">
        <f>POWER(G15,1/5)</f>
        <v>0.3685840460068755</v>
      </c>
      <c r="I15" s="2">
        <f>H15/H18</f>
        <v>0.05768768607981649</v>
      </c>
      <c r="J15" s="2">
        <f>I15*D18</f>
        <v>1.0960660355165133</v>
      </c>
    </row>
    <row r="16" spans="1:10" ht="12.75">
      <c r="A16" s="2" t="s">
        <v>19</v>
      </c>
      <c r="B16" s="2">
        <f>1/E13</f>
        <v>3</v>
      </c>
      <c r="C16" s="2">
        <f>1/E14</f>
        <v>7</v>
      </c>
      <c r="D16" s="2">
        <f>1/E15</f>
        <v>7</v>
      </c>
      <c r="E16" s="2">
        <v>1</v>
      </c>
      <c r="F16" s="2">
        <v>1</v>
      </c>
      <c r="G16" s="38">
        <f>B16*C16*D16*E16*F16</f>
        <v>147</v>
      </c>
      <c r="H16" s="2">
        <f>POWER(G16,1/5)</f>
        <v>2.713085416565605</v>
      </c>
      <c r="I16" s="2">
        <f>H16/H18</f>
        <v>0.4246293932528084</v>
      </c>
      <c r="J16" s="2">
        <f>I16*E18</f>
        <v>1.112124601376403</v>
      </c>
    </row>
    <row r="17" spans="1:10" ht="12.75">
      <c r="A17" s="2" t="s">
        <v>20</v>
      </c>
      <c r="B17" s="2">
        <f>1/F13</f>
        <v>5</v>
      </c>
      <c r="C17" s="2">
        <f>1/F14</f>
        <v>7</v>
      </c>
      <c r="D17" s="2">
        <f>1/F15</f>
        <v>7</v>
      </c>
      <c r="E17" s="2">
        <f>1/F16</f>
        <v>1</v>
      </c>
      <c r="F17" s="2">
        <v>1</v>
      </c>
      <c r="G17" s="38">
        <f>B17*D17*E17*F17</f>
        <v>35</v>
      </c>
      <c r="H17" s="39">
        <f>POWER(G17,1/5)</f>
        <v>2.0361680046403983</v>
      </c>
      <c r="I17" s="2">
        <f>H17/H18</f>
        <v>0.3186839526290037</v>
      </c>
      <c r="J17" s="2">
        <f>I17*F18</f>
        <v>0.7921572536778092</v>
      </c>
    </row>
    <row r="18" spans="1:10" ht="12.75">
      <c r="A18" s="2"/>
      <c r="B18" s="2">
        <f>SUM(B13:B17)</f>
        <v>9.666666666666666</v>
      </c>
      <c r="C18" s="2">
        <f>SUM(C13:C17)</f>
        <v>19</v>
      </c>
      <c r="D18" s="2">
        <f>SUM(D13:D17)</f>
        <v>19</v>
      </c>
      <c r="E18" s="2">
        <f>SUM(E13:E17)</f>
        <v>2.619047619047619</v>
      </c>
      <c r="F18" s="2">
        <f>SUM(F13:F17)</f>
        <v>2.4857142857142858</v>
      </c>
      <c r="G18" s="2"/>
      <c r="H18" s="2">
        <f>SUM(H13:H17)</f>
        <v>6.3893019646671885</v>
      </c>
      <c r="I18" s="2"/>
      <c r="J18" s="2">
        <f>SUM(J13:J17)</f>
        <v>5.462422985019936</v>
      </c>
    </row>
    <row r="20" spans="6:10" ht="12.75">
      <c r="F20" s="7" t="s">
        <v>7</v>
      </c>
      <c r="G20" s="8">
        <f>(5.462422985-5)/4</f>
        <v>0.11560574624999997</v>
      </c>
      <c r="H20" s="7" t="s">
        <v>8</v>
      </c>
      <c r="I20" s="8">
        <f>G20/1.12</f>
        <v>0.10321941629464282</v>
      </c>
      <c r="J20" s="9">
        <v>0.1</v>
      </c>
    </row>
    <row r="22" spans="1:10" ht="12.75">
      <c r="A22" s="2" t="s">
        <v>22</v>
      </c>
      <c r="B22" s="2" t="s">
        <v>9</v>
      </c>
      <c r="C22" s="2" t="s">
        <v>18</v>
      </c>
      <c r="D22" s="2" t="s">
        <v>21</v>
      </c>
      <c r="E22" s="2" t="s">
        <v>19</v>
      </c>
      <c r="F22" s="2" t="s">
        <v>20</v>
      </c>
      <c r="G22" s="2" t="s">
        <v>0</v>
      </c>
      <c r="H22" s="2" t="s">
        <v>16</v>
      </c>
      <c r="I22" s="2" t="s">
        <v>17</v>
      </c>
      <c r="J22" s="2" t="s">
        <v>2</v>
      </c>
    </row>
    <row r="23" spans="1:10" ht="12.75">
      <c r="A23" s="2" t="s">
        <v>9</v>
      </c>
      <c r="B23" s="2">
        <v>1</v>
      </c>
      <c r="C23" s="2">
        <v>3</v>
      </c>
      <c r="D23" s="2">
        <f>1/3</f>
        <v>0.3333333333333333</v>
      </c>
      <c r="E23" s="2">
        <f>1/3</f>
        <v>0.3333333333333333</v>
      </c>
      <c r="F23" s="2">
        <f>1/3</f>
        <v>0.3333333333333333</v>
      </c>
      <c r="G23" s="38">
        <f>B23*C23*D23*E23*F23</f>
        <v>0.1111111111111111</v>
      </c>
      <c r="H23" s="2">
        <f>POWER(G23,1/5)</f>
        <v>0.6443940149772542</v>
      </c>
      <c r="I23" s="2">
        <f>H23/H28</f>
        <v>0.10456189079859009</v>
      </c>
      <c r="J23" s="2">
        <f>I23*B28</f>
        <v>1.0804728715854308</v>
      </c>
    </row>
    <row r="24" spans="1:10" ht="12.75">
      <c r="A24" s="2" t="s">
        <v>18</v>
      </c>
      <c r="B24" s="2">
        <f>1/C23</f>
        <v>0.3333333333333333</v>
      </c>
      <c r="C24" s="2">
        <v>1</v>
      </c>
      <c r="D24" s="2">
        <f>1/7</f>
        <v>0.14285714285714285</v>
      </c>
      <c r="E24" s="2">
        <f>1/5</f>
        <v>0.2</v>
      </c>
      <c r="F24" s="2">
        <f>1/5</f>
        <v>0.2</v>
      </c>
      <c r="G24" s="38">
        <f>B24*C24*D24*E24*F24</f>
        <v>0.001904761904761905</v>
      </c>
      <c r="H24" s="2">
        <f>POWER(G24,1/5)</f>
        <v>0.28573809127083305</v>
      </c>
      <c r="I24" s="2">
        <f>H24/H28</f>
        <v>0.04636497919291355</v>
      </c>
      <c r="J24" s="2">
        <f>I24*C28</f>
        <v>0.9736645630511844</v>
      </c>
    </row>
    <row r="25" spans="1:10" ht="12.75">
      <c r="A25" s="2" t="s">
        <v>21</v>
      </c>
      <c r="B25" s="2">
        <f>1/D23</f>
        <v>3</v>
      </c>
      <c r="C25" s="2">
        <f>1/D24</f>
        <v>7</v>
      </c>
      <c r="D25" s="2">
        <v>1</v>
      </c>
      <c r="E25" s="2">
        <v>3</v>
      </c>
      <c r="F25" s="2">
        <v>3</v>
      </c>
      <c r="G25" s="38">
        <f>B25*C25*D25*E25*F25</f>
        <v>189</v>
      </c>
      <c r="H25" s="2">
        <f>POWER(G25,1/5)</f>
        <v>2.852938178386769</v>
      </c>
      <c r="I25" s="2">
        <f>H25/H28</f>
        <v>0.46292889649841884</v>
      </c>
      <c r="J25" s="2">
        <f>I25*D28</f>
        <v>0.9919904924966118</v>
      </c>
    </row>
    <row r="26" spans="1:10" ht="12.75">
      <c r="A26" s="2" t="s">
        <v>19</v>
      </c>
      <c r="B26" s="2">
        <f>1/E23</f>
        <v>3</v>
      </c>
      <c r="C26" s="2">
        <f>1/E24</f>
        <v>5</v>
      </c>
      <c r="D26" s="2">
        <f>1/E25</f>
        <v>0.3333333333333333</v>
      </c>
      <c r="E26" s="2">
        <v>1</v>
      </c>
      <c r="F26" s="2">
        <v>1</v>
      </c>
      <c r="G26" s="38">
        <f>B26*C26*D26*E26*F26</f>
        <v>5</v>
      </c>
      <c r="H26" s="2">
        <f>POWER(G26,1/5)</f>
        <v>1.379729661461215</v>
      </c>
      <c r="I26" s="2">
        <f>H26/H28</f>
        <v>0.2238803260740644</v>
      </c>
      <c r="J26" s="2">
        <f>I26*E28</f>
        <v>1.2388044709431565</v>
      </c>
    </row>
    <row r="27" spans="1:10" ht="12.75">
      <c r="A27" s="2" t="s">
        <v>20</v>
      </c>
      <c r="B27" s="2">
        <f>1/F23</f>
        <v>3</v>
      </c>
      <c r="C27" s="2">
        <f>1/F24</f>
        <v>5</v>
      </c>
      <c r="D27" s="2">
        <f>1/F25</f>
        <v>0.3333333333333333</v>
      </c>
      <c r="E27" s="2">
        <f>1/F26</f>
        <v>1</v>
      </c>
      <c r="F27" s="2">
        <v>1</v>
      </c>
      <c r="G27" s="38">
        <f>B27*D27*E27*F27</f>
        <v>1</v>
      </c>
      <c r="H27" s="39">
        <f>POWER(G27,1/5)</f>
        <v>1</v>
      </c>
      <c r="I27" s="2">
        <f>H27/H28</f>
        <v>0.1622639074360132</v>
      </c>
      <c r="J27" s="2">
        <f>I27*F28</f>
        <v>0.8978602878126064</v>
      </c>
    </row>
    <row r="28" spans="1:10" ht="12.75">
      <c r="A28" s="2"/>
      <c r="B28" s="2">
        <f>SUM(B23:B27)</f>
        <v>10.333333333333332</v>
      </c>
      <c r="C28" s="2">
        <f>SUM(C23:C27)</f>
        <v>21</v>
      </c>
      <c r="D28" s="2">
        <f>SUM(D23:D27)</f>
        <v>2.142857142857143</v>
      </c>
      <c r="E28" s="2">
        <f>SUM(E23:E27)</f>
        <v>5.533333333333333</v>
      </c>
      <c r="F28" s="2">
        <f>SUM(F23:F27)</f>
        <v>5.533333333333333</v>
      </c>
      <c r="G28" s="2"/>
      <c r="H28" s="2">
        <f>SUM(H23:H27)</f>
        <v>6.1627999460960705</v>
      </c>
      <c r="I28" s="2"/>
      <c r="J28" s="2">
        <f>SUM(J23:J27)</f>
        <v>5.18279268588899</v>
      </c>
    </row>
    <row r="30" spans="6:10" ht="12.75">
      <c r="F30" s="7" t="s">
        <v>7</v>
      </c>
      <c r="G30" s="8">
        <f>(5.182792686-5)/4</f>
        <v>0.045698171499999996</v>
      </c>
      <c r="H30" s="7" t="s">
        <v>8</v>
      </c>
      <c r="I30" s="8">
        <f>G30/1.12</f>
        <v>0.040801938839285706</v>
      </c>
      <c r="J30" s="9">
        <v>0.04</v>
      </c>
    </row>
    <row r="32" spans="1:10" ht="12.75">
      <c r="A32" s="2" t="s">
        <v>12</v>
      </c>
      <c r="B32" s="2" t="s">
        <v>9</v>
      </c>
      <c r="C32" s="2" t="s">
        <v>18</v>
      </c>
      <c r="D32" s="2" t="s">
        <v>21</v>
      </c>
      <c r="E32" s="2" t="s">
        <v>19</v>
      </c>
      <c r="F32" s="2" t="s">
        <v>20</v>
      </c>
      <c r="G32" s="2" t="s">
        <v>0</v>
      </c>
      <c r="H32" s="2" t="s">
        <v>16</v>
      </c>
      <c r="I32" s="2" t="s">
        <v>17</v>
      </c>
      <c r="J32" s="2" t="s">
        <v>2</v>
      </c>
    </row>
    <row r="33" spans="1:10" ht="12.75">
      <c r="A33" s="2" t="s">
        <v>9</v>
      </c>
      <c r="B33" s="2">
        <v>1</v>
      </c>
      <c r="C33" s="2">
        <v>3</v>
      </c>
      <c r="D33" s="2">
        <v>1</v>
      </c>
      <c r="E33" s="2">
        <v>5</v>
      </c>
      <c r="F33" s="2">
        <v>3</v>
      </c>
      <c r="G33" s="38">
        <f>B33*C33*D33*E33*F33</f>
        <v>45</v>
      </c>
      <c r="H33" s="2">
        <f>POWER(G33,1/5)</f>
        <v>2.141127368338324</v>
      </c>
      <c r="I33" s="2">
        <f>H33/H38</f>
        <v>0.35529459390913026</v>
      </c>
      <c r="J33" s="2">
        <f>I33*B38</f>
        <v>1.0185111692061735</v>
      </c>
    </row>
    <row r="34" spans="1:10" ht="12.75">
      <c r="A34" s="2" t="s">
        <v>18</v>
      </c>
      <c r="B34" s="2">
        <f>1/C33</f>
        <v>0.3333333333333333</v>
      </c>
      <c r="C34" s="2">
        <v>1</v>
      </c>
      <c r="D34" s="2">
        <f>1/5</f>
        <v>0.2</v>
      </c>
      <c r="E34" s="2">
        <f>1/3</f>
        <v>0.3333333333333333</v>
      </c>
      <c r="F34" s="2">
        <f>1/3</f>
        <v>0.3333333333333333</v>
      </c>
      <c r="G34" s="38">
        <f>B34*C34*D34*E34*F34</f>
        <v>0.007407407407407406</v>
      </c>
      <c r="H34" s="2">
        <f>POWER(G34,1/5)</f>
        <v>0.3749153710473649</v>
      </c>
      <c r="I34" s="2">
        <f>H34/H38</f>
        <v>0.06221274197711172</v>
      </c>
      <c r="J34" s="2">
        <f>I34*C38</f>
        <v>0.9331911296566758</v>
      </c>
    </row>
    <row r="35" spans="1:10" ht="12.75">
      <c r="A35" s="2" t="s">
        <v>21</v>
      </c>
      <c r="B35" s="2">
        <f>1/D33</f>
        <v>1</v>
      </c>
      <c r="C35" s="2">
        <f>1/D34</f>
        <v>5</v>
      </c>
      <c r="D35" s="2">
        <v>1</v>
      </c>
      <c r="E35" s="2">
        <v>3</v>
      </c>
      <c r="F35" s="2">
        <v>3</v>
      </c>
      <c r="G35" s="38">
        <f>B35*C35*D35*E35*F35</f>
        <v>45</v>
      </c>
      <c r="H35" s="2">
        <f>POWER(G35,1/5)</f>
        <v>2.141127368338324</v>
      </c>
      <c r="I35" s="2">
        <f>H35/H38</f>
        <v>0.35529459390913026</v>
      </c>
      <c r="J35" s="2">
        <f>I35*D38</f>
        <v>1.0185111692061737</v>
      </c>
    </row>
    <row r="36" spans="1:10" ht="12.75">
      <c r="A36" s="2" t="s">
        <v>19</v>
      </c>
      <c r="B36" s="2">
        <f>1/E33</f>
        <v>0.2</v>
      </c>
      <c r="C36" s="2">
        <f>1/E34</f>
        <v>3</v>
      </c>
      <c r="D36" s="2">
        <f>1/E35</f>
        <v>0.3333333333333333</v>
      </c>
      <c r="E36" s="2">
        <v>1</v>
      </c>
      <c r="F36" s="2">
        <v>1</v>
      </c>
      <c r="G36" s="38">
        <f>B36*C36*D36*E36*F36</f>
        <v>0.2</v>
      </c>
      <c r="H36" s="2">
        <f>POWER(G36,1/5)</f>
        <v>0.7247796636776955</v>
      </c>
      <c r="I36" s="2">
        <f>H36/H38</f>
        <v>0.12026855575612497</v>
      </c>
      <c r="J36" s="2">
        <f>I36*E38</f>
        <v>1.2427750761466245</v>
      </c>
    </row>
    <row r="37" spans="1:10" ht="12.75">
      <c r="A37" s="2" t="s">
        <v>20</v>
      </c>
      <c r="B37" s="2">
        <f>1/F33</f>
        <v>0.3333333333333333</v>
      </c>
      <c r="C37" s="2">
        <f>1/F34</f>
        <v>3</v>
      </c>
      <c r="D37" s="2">
        <f>1/F35</f>
        <v>0.3333333333333333</v>
      </c>
      <c r="E37" s="2">
        <f>1/F36</f>
        <v>1</v>
      </c>
      <c r="F37" s="2">
        <v>1</v>
      </c>
      <c r="G37" s="38">
        <f>B37*D37*E37*F37</f>
        <v>0.1111111111111111</v>
      </c>
      <c r="H37" s="39">
        <f>POWER(G37,1/5)</f>
        <v>0.6443940149772542</v>
      </c>
      <c r="I37" s="2">
        <f>H37/H38</f>
        <v>0.10692951444850278</v>
      </c>
      <c r="J37" s="2">
        <f>I37*F38</f>
        <v>0.8910792870708566</v>
      </c>
    </row>
    <row r="38" spans="1:10" ht="12.75">
      <c r="A38" s="2"/>
      <c r="B38" s="2">
        <f>SUM(B33:B37)</f>
        <v>2.8666666666666667</v>
      </c>
      <c r="C38" s="2">
        <f>SUM(C33:C37)</f>
        <v>15</v>
      </c>
      <c r="D38" s="2">
        <f>SUM(D33:D37)</f>
        <v>2.866666666666667</v>
      </c>
      <c r="E38" s="2">
        <f>SUM(E33:E37)</f>
        <v>10.333333333333332</v>
      </c>
      <c r="F38" s="2">
        <f>SUM(F33:F37)</f>
        <v>8.333333333333334</v>
      </c>
      <c r="G38" s="2"/>
      <c r="H38" s="2">
        <f>SUM(H33:H37)</f>
        <v>6.026343786378963</v>
      </c>
      <c r="I38" s="2"/>
      <c r="J38" s="2">
        <f>SUM(J33:J37)</f>
        <v>5.104067831286504</v>
      </c>
    </row>
    <row r="40" spans="6:10" ht="12.75">
      <c r="F40" s="7" t="s">
        <v>7</v>
      </c>
      <c r="G40" s="8">
        <f>(5.104067831-5)/4</f>
        <v>0.026016957750000014</v>
      </c>
      <c r="H40" s="7" t="s">
        <v>8</v>
      </c>
      <c r="I40" s="8">
        <f>G40/1.12</f>
        <v>0.02322942656250001</v>
      </c>
      <c r="J40" s="9">
        <v>0.02</v>
      </c>
    </row>
    <row r="42" spans="1:10" ht="12.75">
      <c r="A42" s="2" t="s">
        <v>23</v>
      </c>
      <c r="B42" s="2" t="s">
        <v>9</v>
      </c>
      <c r="C42" s="2" t="s">
        <v>18</v>
      </c>
      <c r="D42" s="2" t="s">
        <v>21</v>
      </c>
      <c r="E42" s="2" t="s">
        <v>19</v>
      </c>
      <c r="F42" s="2" t="s">
        <v>20</v>
      </c>
      <c r="G42" s="2" t="s">
        <v>0</v>
      </c>
      <c r="H42" s="2" t="s">
        <v>16</v>
      </c>
      <c r="I42" s="2" t="s">
        <v>17</v>
      </c>
      <c r="J42" s="2" t="s">
        <v>2</v>
      </c>
    </row>
    <row r="43" spans="1:10" ht="12.75">
      <c r="A43" s="2" t="s">
        <v>9</v>
      </c>
      <c r="B43" s="2">
        <v>1</v>
      </c>
      <c r="C43" s="2">
        <v>5</v>
      </c>
      <c r="D43" s="2">
        <v>5</v>
      </c>
      <c r="E43" s="2">
        <f>1/3</f>
        <v>0.3333333333333333</v>
      </c>
      <c r="F43" s="2">
        <f>1/3</f>
        <v>0.3333333333333333</v>
      </c>
      <c r="G43" s="38">
        <f>B43*C43*D43*E43*F43</f>
        <v>2.7777777777777772</v>
      </c>
      <c r="H43" s="2">
        <f>POWER(G43,1/5)</f>
        <v>1.2267032046963888</v>
      </c>
      <c r="I43" s="2">
        <f>H43/H48</f>
        <v>0.19037013785286577</v>
      </c>
      <c r="J43" s="2">
        <f>I43*B48</f>
        <v>1.4087390201112069</v>
      </c>
    </row>
    <row r="44" spans="1:10" ht="12.75">
      <c r="A44" s="2" t="s">
        <v>18</v>
      </c>
      <c r="B44" s="2">
        <f>1/C43</f>
        <v>0.2</v>
      </c>
      <c r="C44" s="2">
        <v>1</v>
      </c>
      <c r="D44" s="2">
        <v>1</v>
      </c>
      <c r="E44" s="2">
        <f>1/7</f>
        <v>0.14285714285714285</v>
      </c>
      <c r="F44" s="2">
        <f>1/7</f>
        <v>0.14285714285714285</v>
      </c>
      <c r="G44" s="38">
        <f>B44*C44*D44*E44*F44</f>
        <v>0.004081632653061224</v>
      </c>
      <c r="H44" s="2">
        <f>POWER(G44,1/5)</f>
        <v>0.33278732985500964</v>
      </c>
      <c r="I44" s="2">
        <f>H44/H48</f>
        <v>0.05164474146447283</v>
      </c>
      <c r="J44" s="2">
        <f>I44*C48</f>
        <v>1.0845395707539294</v>
      </c>
    </row>
    <row r="45" spans="1:10" ht="12.75">
      <c r="A45" s="2" t="s">
        <v>21</v>
      </c>
      <c r="B45" s="2">
        <f>1/D43</f>
        <v>0.2</v>
      </c>
      <c r="C45" s="2">
        <f>1/D44</f>
        <v>1</v>
      </c>
      <c r="D45" s="2">
        <v>1</v>
      </c>
      <c r="E45" s="2">
        <f>1/7</f>
        <v>0.14285714285714285</v>
      </c>
      <c r="F45" s="2">
        <f>1/7</f>
        <v>0.14285714285714285</v>
      </c>
      <c r="G45" s="38">
        <f>B45*C45*D45*E45*F45</f>
        <v>0.004081632653061224</v>
      </c>
      <c r="H45" s="2">
        <f>POWER(G45,1/5)</f>
        <v>0.33278732985500964</v>
      </c>
      <c r="I45" s="2">
        <f>H45/H48</f>
        <v>0.05164474146447283</v>
      </c>
      <c r="J45" s="2">
        <f>I45*D48</f>
        <v>1.0845395707539294</v>
      </c>
    </row>
    <row r="46" spans="1:10" ht="12.75">
      <c r="A46" s="2" t="s">
        <v>19</v>
      </c>
      <c r="B46" s="2">
        <f>1/E43</f>
        <v>3</v>
      </c>
      <c r="C46" s="2">
        <f>1/E44</f>
        <v>7</v>
      </c>
      <c r="D46" s="2">
        <f>1/E45</f>
        <v>7</v>
      </c>
      <c r="E46" s="2">
        <v>1</v>
      </c>
      <c r="F46" s="2">
        <v>1</v>
      </c>
      <c r="G46" s="38">
        <f>B46*C46*D46*E46*F46</f>
        <v>147</v>
      </c>
      <c r="H46" s="2">
        <f>POWER(G46,1/5)</f>
        <v>2.713085416565605</v>
      </c>
      <c r="I46" s="2">
        <f>H46/H48</f>
        <v>0.42103945174417823</v>
      </c>
      <c r="J46" s="2">
        <f>I46*E48</f>
        <v>1.1027223736157048</v>
      </c>
    </row>
    <row r="47" spans="1:10" ht="12.75">
      <c r="A47" s="2" t="s">
        <v>20</v>
      </c>
      <c r="B47" s="2">
        <f>1/F43</f>
        <v>3</v>
      </c>
      <c r="C47" s="2">
        <f>1/F44</f>
        <v>7</v>
      </c>
      <c r="D47" s="2">
        <f>1/F45</f>
        <v>7</v>
      </c>
      <c r="E47" s="2">
        <f>1/F46</f>
        <v>1</v>
      </c>
      <c r="F47" s="2">
        <v>1</v>
      </c>
      <c r="G47" s="38">
        <f>B47*D47*E47*F47</f>
        <v>21</v>
      </c>
      <c r="H47" s="39">
        <f>POWER(G47,1/5)</f>
        <v>1.838416287252544</v>
      </c>
      <c r="I47" s="2">
        <f>H47/H48</f>
        <v>0.2853009274740103</v>
      </c>
      <c r="J47" s="2">
        <f>I47*F48</f>
        <v>0.7472167148128842</v>
      </c>
    </row>
    <row r="48" spans="1:10" ht="12.75">
      <c r="A48" s="2"/>
      <c r="B48" s="2">
        <f>SUM(B43:B47)</f>
        <v>7.4</v>
      </c>
      <c r="C48" s="2">
        <f>SUM(C43:C47)</f>
        <v>21</v>
      </c>
      <c r="D48" s="2">
        <f>SUM(D43:D47)</f>
        <v>21</v>
      </c>
      <c r="E48" s="2">
        <f>SUM(E43:E47)</f>
        <v>2.619047619047619</v>
      </c>
      <c r="F48" s="2">
        <f>SUM(F43:F47)</f>
        <v>2.619047619047619</v>
      </c>
      <c r="G48" s="2"/>
      <c r="H48" s="2">
        <f>SUM(H43:H47)</f>
        <v>6.443779568224557</v>
      </c>
      <c r="I48" s="2"/>
      <c r="J48" s="2">
        <f>SUM(J43:J47)</f>
        <v>5.427757250047655</v>
      </c>
    </row>
    <row r="50" spans="6:10" ht="12.75">
      <c r="F50" s="7" t="s">
        <v>7</v>
      </c>
      <c r="G50" s="8">
        <f>(5.42775725-5)/4</f>
        <v>0.1069393125</v>
      </c>
      <c r="H50" s="7" t="s">
        <v>8</v>
      </c>
      <c r="I50" s="8">
        <f>G50/1.12</f>
        <v>0.09548152901785713</v>
      </c>
      <c r="J50" s="9">
        <v>0.09</v>
      </c>
    </row>
    <row r="51" spans="6:10" ht="12.75">
      <c r="F51" s="7"/>
      <c r="G51" s="8"/>
      <c r="H51" s="7"/>
      <c r="I51" s="8"/>
      <c r="J51" s="9"/>
    </row>
    <row r="52" spans="6:10" ht="12.75">
      <c r="F52" s="7"/>
      <c r="G52" s="8"/>
      <c r="H52" s="7"/>
      <c r="I52" s="8"/>
      <c r="J52" s="9"/>
    </row>
    <row r="53" spans="6:10" ht="12.75">
      <c r="F53" s="7"/>
      <c r="G53" s="8"/>
      <c r="H53" s="7"/>
      <c r="I53" s="8"/>
      <c r="J53" s="9"/>
    </row>
    <row r="54" spans="6:10" ht="12.75">
      <c r="F54" s="7"/>
      <c r="G54" s="8"/>
      <c r="H54" s="7"/>
      <c r="I54" s="8"/>
      <c r="J54" s="9"/>
    </row>
    <row r="56" spans="1:10" ht="12.75">
      <c r="A56" s="2" t="s">
        <v>24</v>
      </c>
      <c r="B56" s="2" t="s">
        <v>9</v>
      </c>
      <c r="C56" s="2" t="s">
        <v>18</v>
      </c>
      <c r="D56" s="2" t="s">
        <v>21</v>
      </c>
      <c r="E56" s="2" t="s">
        <v>19</v>
      </c>
      <c r="F56" s="2" t="s">
        <v>20</v>
      </c>
      <c r="G56" s="2" t="s">
        <v>0</v>
      </c>
      <c r="H56" s="2" t="s">
        <v>16</v>
      </c>
      <c r="I56" s="2" t="s">
        <v>17</v>
      </c>
      <c r="J56" s="2" t="s">
        <v>2</v>
      </c>
    </row>
    <row r="57" spans="1:10" ht="12.75">
      <c r="A57" s="2" t="s">
        <v>9</v>
      </c>
      <c r="B57" s="2">
        <v>1</v>
      </c>
      <c r="C57" s="2">
        <v>3</v>
      </c>
      <c r="D57" s="2">
        <f>1/3</f>
        <v>0.3333333333333333</v>
      </c>
      <c r="E57" s="2">
        <f>1/3</f>
        <v>0.3333333333333333</v>
      </c>
      <c r="F57" s="2">
        <f>1/3</f>
        <v>0.3333333333333333</v>
      </c>
      <c r="G57" s="38">
        <f>B57*C57*D57*E57*F57</f>
        <v>0.1111111111111111</v>
      </c>
      <c r="H57" s="2">
        <f>POWER(G57,1/5)</f>
        <v>0.6443940149772542</v>
      </c>
      <c r="I57" s="2">
        <f>H57/H62</f>
        <v>0.10456189079859009</v>
      </c>
      <c r="J57" s="2">
        <f>I57*B62</f>
        <v>1.0804728715854308</v>
      </c>
    </row>
    <row r="58" spans="1:10" ht="12.75">
      <c r="A58" s="2" t="s">
        <v>18</v>
      </c>
      <c r="B58" s="2">
        <f>1/C57</f>
        <v>0.3333333333333333</v>
      </c>
      <c r="C58" s="2">
        <v>1</v>
      </c>
      <c r="D58" s="2">
        <f>1/7</f>
        <v>0.14285714285714285</v>
      </c>
      <c r="E58" s="2">
        <f>1/5</f>
        <v>0.2</v>
      </c>
      <c r="F58" s="2">
        <f>1/5</f>
        <v>0.2</v>
      </c>
      <c r="G58" s="38">
        <f>B58*C58*D58*E58*F58</f>
        <v>0.001904761904761905</v>
      </c>
      <c r="H58" s="2">
        <f>POWER(G58,1/5)</f>
        <v>0.28573809127083305</v>
      </c>
      <c r="I58" s="2">
        <f>H58/H62</f>
        <v>0.04636497919291355</v>
      </c>
      <c r="J58" s="2">
        <f>I58*C62</f>
        <v>0.9736645630511844</v>
      </c>
    </row>
    <row r="59" spans="1:10" ht="12.75">
      <c r="A59" s="2" t="s">
        <v>21</v>
      </c>
      <c r="B59" s="2">
        <f>1/D57</f>
        <v>3</v>
      </c>
      <c r="C59" s="2">
        <f>1/D58</f>
        <v>7</v>
      </c>
      <c r="D59" s="2">
        <v>1</v>
      </c>
      <c r="E59" s="2">
        <v>3</v>
      </c>
      <c r="F59" s="2">
        <v>3</v>
      </c>
      <c r="G59" s="38">
        <f>B59*C59*D59*E59*F59</f>
        <v>189</v>
      </c>
      <c r="H59" s="2">
        <f>POWER(G59,1/5)</f>
        <v>2.852938178386769</v>
      </c>
      <c r="I59" s="2">
        <f>H59/H62</f>
        <v>0.46292889649841884</v>
      </c>
      <c r="J59" s="2">
        <f>I59*D62</f>
        <v>0.9919904924966118</v>
      </c>
    </row>
    <row r="60" spans="1:10" ht="12.75">
      <c r="A60" s="2" t="s">
        <v>19</v>
      </c>
      <c r="B60" s="2">
        <f>1/E57</f>
        <v>3</v>
      </c>
      <c r="C60" s="2">
        <f>1/E58</f>
        <v>5</v>
      </c>
      <c r="D60" s="2">
        <f>1/E59</f>
        <v>0.3333333333333333</v>
      </c>
      <c r="E60" s="2">
        <v>1</v>
      </c>
      <c r="F60" s="2">
        <v>1</v>
      </c>
      <c r="G60" s="38">
        <f>B60*C60*D60*E60*F60</f>
        <v>5</v>
      </c>
      <c r="H60" s="2">
        <f>POWER(G60,1/5)</f>
        <v>1.379729661461215</v>
      </c>
      <c r="I60" s="2">
        <f>H60/H62</f>
        <v>0.2238803260740644</v>
      </c>
      <c r="J60" s="2">
        <f>I60*E62</f>
        <v>1.2388044709431565</v>
      </c>
    </row>
    <row r="61" spans="1:10" ht="12.75">
      <c r="A61" s="2" t="s">
        <v>20</v>
      </c>
      <c r="B61" s="2">
        <f>1/F57</f>
        <v>3</v>
      </c>
      <c r="C61" s="2">
        <f>1/F58</f>
        <v>5</v>
      </c>
      <c r="D61" s="2">
        <f>1/F59</f>
        <v>0.3333333333333333</v>
      </c>
      <c r="E61" s="2">
        <f>1/F60</f>
        <v>1</v>
      </c>
      <c r="F61" s="2">
        <v>1</v>
      </c>
      <c r="G61" s="38">
        <f>B61*D61*E61*F61</f>
        <v>1</v>
      </c>
      <c r="H61" s="39">
        <f>POWER(G61,1/5)</f>
        <v>1</v>
      </c>
      <c r="I61" s="2">
        <f>H61/H62</f>
        <v>0.1622639074360132</v>
      </c>
      <c r="J61" s="2">
        <f>I61*F62</f>
        <v>0.8978602878126064</v>
      </c>
    </row>
    <row r="62" spans="1:10" ht="12.75">
      <c r="A62" s="2"/>
      <c r="B62" s="2">
        <f>SUM(B57:B61)</f>
        <v>10.333333333333332</v>
      </c>
      <c r="C62" s="2">
        <f>SUM(C57:C61)</f>
        <v>21</v>
      </c>
      <c r="D62" s="2">
        <f>SUM(D57:D61)</f>
        <v>2.142857142857143</v>
      </c>
      <c r="E62" s="2">
        <f>SUM(E57:E61)</f>
        <v>5.533333333333333</v>
      </c>
      <c r="F62" s="2">
        <f>SUM(F57:F61)</f>
        <v>5.533333333333333</v>
      </c>
      <c r="G62" s="2"/>
      <c r="H62" s="2">
        <f>SUM(H57:H61)</f>
        <v>6.1627999460960705</v>
      </c>
      <c r="I62" s="2"/>
      <c r="J62" s="2">
        <f>SUM(J57:J61)</f>
        <v>5.18279268588899</v>
      </c>
    </row>
    <row r="64" spans="6:10" ht="12.75">
      <c r="F64" s="7" t="s">
        <v>7</v>
      </c>
      <c r="G64" s="8">
        <f>(5.182792686-5)/4</f>
        <v>0.045698171499999996</v>
      </c>
      <c r="H64" s="7" t="s">
        <v>8</v>
      </c>
      <c r="I64" s="8">
        <f>G64/1.12</f>
        <v>0.040801938839285706</v>
      </c>
      <c r="J64" s="9">
        <v>0.04</v>
      </c>
    </row>
    <row r="66" spans="1:10" ht="12.75">
      <c r="A66" s="43" t="s">
        <v>25</v>
      </c>
      <c r="B66" s="43" t="s">
        <v>26</v>
      </c>
      <c r="C66" s="43" t="s">
        <v>27</v>
      </c>
      <c r="D66" s="43" t="s">
        <v>28</v>
      </c>
      <c r="E66" s="43" t="s">
        <v>29</v>
      </c>
      <c r="F66" s="42" t="s">
        <v>30</v>
      </c>
      <c r="G66" s="2" t="s">
        <v>0</v>
      </c>
      <c r="H66" s="2" t="s">
        <v>16</v>
      </c>
      <c r="I66" s="46" t="s">
        <v>17</v>
      </c>
      <c r="J66" s="45"/>
    </row>
    <row r="67" spans="1:10" ht="12.75">
      <c r="A67" s="41"/>
      <c r="B67" s="40">
        <f>I3</f>
        <v>0.33332721242901475</v>
      </c>
      <c r="C67" s="40">
        <f>I4</f>
        <v>0.33332721242901475</v>
      </c>
      <c r="D67" s="42">
        <f>I5</f>
        <v>0.12496949552800792</v>
      </c>
      <c r="E67" s="40">
        <f>I6</f>
        <v>0.052697712526580065</v>
      </c>
      <c r="F67" s="40">
        <f>I7</f>
        <v>0.15567836708738247</v>
      </c>
      <c r="G67" s="2"/>
      <c r="H67" s="2"/>
      <c r="I67" s="2"/>
      <c r="J67" s="45"/>
    </row>
    <row r="68" spans="1:10" ht="12.75">
      <c r="A68" s="43" t="s">
        <v>31</v>
      </c>
      <c r="B68" s="40">
        <f>I13</f>
        <v>0.14131128195855497</v>
      </c>
      <c r="C68" s="40">
        <f>I23</f>
        <v>0.10456189079859009</v>
      </c>
      <c r="D68" s="40">
        <f>I33</f>
        <v>0.35529459390913026</v>
      </c>
      <c r="E68" s="40">
        <f>I43</f>
        <v>0.19037013785286577</v>
      </c>
      <c r="F68" s="40">
        <f>I57</f>
        <v>0.10456189079859009</v>
      </c>
      <c r="G68" s="38">
        <f>B68*C68*D68*E68*F68</f>
        <v>0.00010449875495540954</v>
      </c>
      <c r="H68" s="2">
        <f>POWER(G68,1/5)</f>
        <v>0.15989033896688287</v>
      </c>
      <c r="I68" s="2">
        <f>B67*B68+C67*C68+D67*D68+E67*E68+F67*F68</f>
        <v>0.15266730066817863</v>
      </c>
      <c r="J68" s="45"/>
    </row>
    <row r="69" spans="1:10" ht="12.75">
      <c r="A69" s="43" t="s">
        <v>32</v>
      </c>
      <c r="B69" s="40">
        <f>I14</f>
        <v>0.05768768607981649</v>
      </c>
      <c r="C69" s="40">
        <f>I24</f>
        <v>0.04636497919291355</v>
      </c>
      <c r="D69" s="40">
        <f>I34</f>
        <v>0.06221274197711172</v>
      </c>
      <c r="E69" s="40">
        <f>I44</f>
        <v>0.05164474146447283</v>
      </c>
      <c r="F69" s="40">
        <f>I58</f>
        <v>0.04636497919291355</v>
      </c>
      <c r="G69" s="38">
        <f>B69*C69*D69*E69*F69</f>
        <v>3.98445299994464E-07</v>
      </c>
      <c r="H69" s="2">
        <f>POWER(G69,1/5)</f>
        <v>0.05248965782610303</v>
      </c>
      <c r="I69" s="2">
        <f>B67*B69+C67*C69+D67*D69+E67*E69+F67*F69</f>
        <v>0.052397863831459814</v>
      </c>
      <c r="J69" s="45"/>
    </row>
    <row r="70" spans="1:10" ht="12.75">
      <c r="A70" s="43" t="s">
        <v>33</v>
      </c>
      <c r="B70" s="40">
        <f>I15</f>
        <v>0.05768768607981649</v>
      </c>
      <c r="C70" s="40">
        <f>I25</f>
        <v>0.46292889649841884</v>
      </c>
      <c r="D70" s="40">
        <f>I35</f>
        <v>0.35529459390913026</v>
      </c>
      <c r="E70" s="40">
        <f>I45</f>
        <v>0.05164474146447283</v>
      </c>
      <c r="F70" s="40">
        <f>I59</f>
        <v>0.46292889649841884</v>
      </c>
      <c r="G70" s="38">
        <f>B70*C70*D70*E70*F70</f>
        <v>0.0002268435356978455</v>
      </c>
      <c r="H70" s="2">
        <f>POWER(G70,1/5)</f>
        <v>0.18670041424967532</v>
      </c>
      <c r="I70" s="2">
        <f>B67*B70+C67*C70+D67*D70+E67*E70+F67*F70</f>
        <v>0.29272623480341764</v>
      </c>
      <c r="J70" s="45"/>
    </row>
    <row r="71" spans="1:10" ht="12.75">
      <c r="A71" s="44" t="s">
        <v>34</v>
      </c>
      <c r="B71" s="40">
        <f>I16</f>
        <v>0.4246293932528084</v>
      </c>
      <c r="C71" s="40">
        <f>I26</f>
        <v>0.2238803260740644</v>
      </c>
      <c r="D71" s="40">
        <f>I36</f>
        <v>0.12026855575612497</v>
      </c>
      <c r="E71" s="40">
        <f>I46</f>
        <v>0.42103945174417823</v>
      </c>
      <c r="F71" s="40">
        <f>I60</f>
        <v>0.2238803260740644</v>
      </c>
      <c r="G71" s="38">
        <f>B71*C71*D71*E71*F71</f>
        <v>0.001077746948710728</v>
      </c>
      <c r="H71" s="2">
        <f>POWER(G71,1/5)</f>
        <v>0.25497838169060877</v>
      </c>
      <c r="I71" s="2">
        <f>B67*B71+C67*C71+D67*D71+E67*E71+F67*F71</f>
        <v>0.28823697729363895</v>
      </c>
      <c r="J71" s="45"/>
    </row>
    <row r="72" spans="1:10" ht="12.75">
      <c r="A72" s="43" t="s">
        <v>35</v>
      </c>
      <c r="B72" s="40">
        <f>I17</f>
        <v>0.3186839526290037</v>
      </c>
      <c r="C72" s="40">
        <f>I27</f>
        <v>0.1622639074360132</v>
      </c>
      <c r="D72" s="40">
        <f>I37</f>
        <v>0.10692951444850278</v>
      </c>
      <c r="E72" s="40">
        <f>I47</f>
        <v>0.2853009274740103</v>
      </c>
      <c r="F72" s="40">
        <f>I61</f>
        <v>0.1622639074360132</v>
      </c>
      <c r="G72" s="38">
        <f>B72*D72*E72*F72</f>
        <v>0.0015775491654428453</v>
      </c>
      <c r="H72" s="39">
        <f>POWER(G72,1/5)</f>
        <v>0.27516714678333404</v>
      </c>
      <c r="I72" s="2">
        <f>B67*B72+C67*C72+D67*D72+E67*E72+F67*F72</f>
        <v>0.21397162340330492</v>
      </c>
      <c r="J72" s="45"/>
    </row>
    <row r="73" spans="1:10" ht="12.75">
      <c r="A73" s="42"/>
      <c r="B73" s="40">
        <f>SUM(B68:B72)</f>
        <v>1</v>
      </c>
      <c r="C73" s="40">
        <f>SUM(C68:C72)</f>
        <v>1</v>
      </c>
      <c r="D73" s="40">
        <f>SUM(D69:D72)</f>
        <v>0.6447054060908697</v>
      </c>
      <c r="E73" s="40">
        <f>SUM(E68:E72)</f>
        <v>1</v>
      </c>
      <c r="F73" s="40">
        <f>SUM(F68:F72)</f>
        <v>1</v>
      </c>
      <c r="G73" s="2"/>
      <c r="H73" s="2">
        <f>SUM(H68:H72)</f>
        <v>0.929225939516604</v>
      </c>
      <c r="I73" s="2"/>
      <c r="J73" s="45"/>
    </row>
    <row r="75" spans="6:10" ht="12.75">
      <c r="F75" s="7"/>
      <c r="G75" s="8"/>
      <c r="H75" s="7"/>
      <c r="I75" s="8"/>
      <c r="J75" s="9"/>
    </row>
    <row r="77" ht="12.75">
      <c r="B77" s="5">
        <f>0.312*0.109+0.251*0.082+0.127*0.262+0.073*0.151+0.127*0.082+0.068+0.316</f>
        <v>0.493301</v>
      </c>
    </row>
    <row r="79" spans="1:10" ht="12.75">
      <c r="A79" s="2" t="s">
        <v>24</v>
      </c>
      <c r="B79" s="2" t="s">
        <v>9</v>
      </c>
      <c r="C79" s="2" t="s">
        <v>18</v>
      </c>
      <c r="D79" s="2" t="s">
        <v>21</v>
      </c>
      <c r="E79" s="2" t="s">
        <v>19</v>
      </c>
      <c r="F79" s="2" t="s">
        <v>20</v>
      </c>
      <c r="G79" s="2" t="s">
        <v>0</v>
      </c>
      <c r="H79" s="2" t="s">
        <v>16</v>
      </c>
      <c r="I79" s="2" t="s">
        <v>17</v>
      </c>
      <c r="J79" s="2" t="s">
        <v>2</v>
      </c>
    </row>
    <row r="80" spans="1:10" ht="12.75">
      <c r="A80" s="2" t="s">
        <v>9</v>
      </c>
      <c r="B80" s="2">
        <v>1</v>
      </c>
      <c r="C80" s="2">
        <v>3</v>
      </c>
      <c r="D80" s="2">
        <v>2</v>
      </c>
      <c r="E80" s="2">
        <v>1</v>
      </c>
      <c r="F80" s="2">
        <v>0</v>
      </c>
      <c r="G80" s="38">
        <f>B80*C80*D80*E80</f>
        <v>6</v>
      </c>
      <c r="H80" s="2">
        <f>POWER(G80,1/4)</f>
        <v>1.5650845800732873</v>
      </c>
      <c r="I80" s="2">
        <f>H80/H85</f>
        <v>0.3527423209589391</v>
      </c>
      <c r="J80" s="2">
        <f>I80*B85</f>
        <v>0.9994365760503273</v>
      </c>
    </row>
    <row r="81" spans="1:10" ht="12.75">
      <c r="A81" s="2" t="s">
        <v>18</v>
      </c>
      <c r="B81" s="2">
        <f>1/C80</f>
        <v>0.3333333333333333</v>
      </c>
      <c r="C81" s="2">
        <v>1</v>
      </c>
      <c r="D81" s="2">
        <v>2</v>
      </c>
      <c r="E81" s="2">
        <v>1</v>
      </c>
      <c r="F81" s="2">
        <v>0</v>
      </c>
      <c r="G81" s="38">
        <f>B81*C81*D81*E81</f>
        <v>0.6666666666666666</v>
      </c>
      <c r="H81" s="2">
        <f>POWER(G81,1/4)</f>
        <v>0.9036020036098448</v>
      </c>
      <c r="I81" s="2">
        <f>H81/H85</f>
        <v>0.20365587396021687</v>
      </c>
      <c r="J81" s="2">
        <f>I81*C85</f>
        <v>1.1201073067811929</v>
      </c>
    </row>
    <row r="82" spans="1:10" ht="12.75">
      <c r="A82" s="2" t="s">
        <v>21</v>
      </c>
      <c r="B82" s="2">
        <f>1/D80</f>
        <v>0.5</v>
      </c>
      <c r="C82" s="2">
        <f>1/D81</f>
        <v>0.5</v>
      </c>
      <c r="D82" s="2">
        <v>1</v>
      </c>
      <c r="E82" s="2">
        <f>1/5</f>
        <v>0.2</v>
      </c>
      <c r="F82" s="2">
        <v>0</v>
      </c>
      <c r="G82" s="38">
        <f>B82*C82*D82*E82</f>
        <v>0.05</v>
      </c>
      <c r="H82" s="2">
        <f>POWER(G82,1/4)</f>
        <v>0.4728708045015879</v>
      </c>
      <c r="I82" s="2">
        <f>H82/H85</f>
        <v>0.10657669701518634</v>
      </c>
      <c r="J82" s="2">
        <f>I82*D85</f>
        <v>1.0657669701518633</v>
      </c>
    </row>
    <row r="83" spans="1:10" ht="12.75">
      <c r="A83" s="2" t="s">
        <v>19</v>
      </c>
      <c r="B83" s="2">
        <f>1/E80</f>
        <v>1</v>
      </c>
      <c r="C83" s="2">
        <f>1/E81</f>
        <v>1</v>
      </c>
      <c r="D83" s="2">
        <f>1/E82</f>
        <v>5</v>
      </c>
      <c r="E83" s="2">
        <v>1</v>
      </c>
      <c r="F83" s="2">
        <v>0</v>
      </c>
      <c r="G83" s="38">
        <f>B83*C83*D83*E83</f>
        <v>5</v>
      </c>
      <c r="H83" s="2">
        <f>POWER(G83,1/4)</f>
        <v>1.4953487812212205</v>
      </c>
      <c r="I83" s="2">
        <f>H83/H85</f>
        <v>0.3370251080656577</v>
      </c>
      <c r="J83" s="2">
        <f>I83*E85</f>
        <v>1.0784803458101047</v>
      </c>
    </row>
    <row r="84" spans="1:10" ht="12.75">
      <c r="A84" s="2" t="s">
        <v>20</v>
      </c>
      <c r="B84" s="2"/>
      <c r="C84" s="2"/>
      <c r="D84" s="2"/>
      <c r="E84" s="2"/>
      <c r="F84" s="2"/>
      <c r="G84" s="38"/>
      <c r="H84" s="39"/>
      <c r="I84" s="2"/>
      <c r="J84" s="2"/>
    </row>
    <row r="85" spans="1:10" ht="12.75">
      <c r="A85" s="2"/>
      <c r="B85" s="2">
        <f>SUM(B80:B84)</f>
        <v>2.833333333333333</v>
      </c>
      <c r="C85" s="2">
        <f>SUM(C80:C84)</f>
        <v>5.5</v>
      </c>
      <c r="D85" s="2">
        <f>SUM(D80:D84)</f>
        <v>10</v>
      </c>
      <c r="E85" s="2">
        <f>SUM(E80:E84)</f>
        <v>3.2</v>
      </c>
      <c r="F85" s="2">
        <f>SUM(F80:F84)</f>
        <v>0</v>
      </c>
      <c r="G85" s="2"/>
      <c r="H85" s="2">
        <f>SUM(H80:H84)</f>
        <v>4.43690616940594</v>
      </c>
      <c r="I85" s="2"/>
      <c r="J85" s="2">
        <f>SUM(J80:J84)</f>
        <v>4.263791198793488</v>
      </c>
    </row>
    <row r="87" spans="6:10" ht="12.75">
      <c r="F87" s="7" t="s">
        <v>7</v>
      </c>
      <c r="G87" s="8">
        <f>(J85-4)/3</f>
        <v>0.08793039959782926</v>
      </c>
      <c r="H87" s="7" t="s">
        <v>8</v>
      </c>
      <c r="I87" s="8">
        <f>G87/0.9</f>
        <v>0.09770044399758807</v>
      </c>
      <c r="J87" s="9">
        <v>0.04</v>
      </c>
    </row>
    <row r="89" spans="1:10" ht="12.75">
      <c r="A89" s="2" t="s">
        <v>24</v>
      </c>
      <c r="B89" s="2" t="s">
        <v>9</v>
      </c>
      <c r="C89" s="2" t="s">
        <v>18</v>
      </c>
      <c r="D89" s="2" t="s">
        <v>21</v>
      </c>
      <c r="E89" s="2" t="s">
        <v>19</v>
      </c>
      <c r="F89" s="2" t="s">
        <v>20</v>
      </c>
      <c r="G89" s="2" t="s">
        <v>0</v>
      </c>
      <c r="H89" s="2" t="s">
        <v>16</v>
      </c>
      <c r="I89" s="2" t="s">
        <v>17</v>
      </c>
      <c r="J89" s="2" t="s">
        <v>2</v>
      </c>
    </row>
    <row r="90" spans="1:10" ht="12.75">
      <c r="A90" s="2" t="s">
        <v>9</v>
      </c>
      <c r="B90" s="2">
        <v>1</v>
      </c>
      <c r="C90" s="2">
        <f>1/3</f>
        <v>0.3333333333333333</v>
      </c>
      <c r="D90" s="2">
        <f>1/2</f>
        <v>0.5</v>
      </c>
      <c r="E90" s="2">
        <v>1</v>
      </c>
      <c r="F90" s="2">
        <v>0</v>
      </c>
      <c r="G90" s="38">
        <f>B90*C90*D90*E90</f>
        <v>0.16666666666666666</v>
      </c>
      <c r="H90" s="2">
        <f>POWER(G90,1/4)</f>
        <v>0.6389431042462724</v>
      </c>
      <c r="I90" s="2">
        <f>H90/H95</f>
        <v>0.14969448449024875</v>
      </c>
      <c r="J90" s="2">
        <f>I90*B95</f>
        <v>1.0478613914317412</v>
      </c>
    </row>
    <row r="91" spans="1:10" ht="12.75">
      <c r="A91" s="2" t="s">
        <v>18</v>
      </c>
      <c r="B91" s="2">
        <f>1/C90</f>
        <v>3</v>
      </c>
      <c r="C91" s="2">
        <v>1</v>
      </c>
      <c r="D91" s="2">
        <f>1/2</f>
        <v>0.5</v>
      </c>
      <c r="E91" s="2">
        <v>1</v>
      </c>
      <c r="F91" s="2">
        <v>0</v>
      </c>
      <c r="G91" s="38">
        <f>B91*C91*D91*E91</f>
        <v>1.5</v>
      </c>
      <c r="H91" s="2">
        <f>POWER(G91,1/4)</f>
        <v>1.1066819197003217</v>
      </c>
      <c r="I91" s="2">
        <f>H91/H95</f>
        <v>0.25927845274994216</v>
      </c>
      <c r="J91" s="2">
        <f>I91*C95</f>
        <v>1.123539961916416</v>
      </c>
    </row>
    <row r="92" spans="1:10" ht="12.75">
      <c r="A92" s="2" t="s">
        <v>21</v>
      </c>
      <c r="B92" s="2">
        <f>1/D90</f>
        <v>2</v>
      </c>
      <c r="C92" s="2">
        <f>1/D91</f>
        <v>2</v>
      </c>
      <c r="D92" s="2">
        <v>1</v>
      </c>
      <c r="E92" s="2">
        <v>2</v>
      </c>
      <c r="F92" s="2">
        <v>0</v>
      </c>
      <c r="G92" s="38">
        <f>B92*C92*D92*E92</f>
        <v>8</v>
      </c>
      <c r="H92" s="2">
        <f>POWER(G92,1/4)</f>
        <v>1.681792830507429</v>
      </c>
      <c r="I92" s="2">
        <f>H92/H95</f>
        <v>0.39401804183987266</v>
      </c>
      <c r="J92" s="2">
        <f>I92*D95</f>
        <v>0.9850451045996816</v>
      </c>
    </row>
    <row r="93" spans="1:10" ht="12.75">
      <c r="A93" s="2" t="s">
        <v>19</v>
      </c>
      <c r="B93" s="2">
        <f>1/E90</f>
        <v>1</v>
      </c>
      <c r="C93" s="2">
        <f>1/E91</f>
        <v>1</v>
      </c>
      <c r="D93" s="2">
        <f>1/E92</f>
        <v>0.5</v>
      </c>
      <c r="E93" s="2">
        <v>1</v>
      </c>
      <c r="F93" s="2">
        <v>0</v>
      </c>
      <c r="G93" s="38">
        <f>B93*C93*D93*E93</f>
        <v>0.5</v>
      </c>
      <c r="H93" s="2">
        <f>POWER(G93,1/4)</f>
        <v>0.8408964152537145</v>
      </c>
      <c r="I93" s="2">
        <f>H93/H95</f>
        <v>0.19700902091993633</v>
      </c>
      <c r="J93" s="2">
        <f>I93*E95</f>
        <v>0.9850451045996816</v>
      </c>
    </row>
    <row r="94" spans="1:10" ht="12.75">
      <c r="A94" s="2" t="s">
        <v>20</v>
      </c>
      <c r="B94" s="2"/>
      <c r="C94" s="2"/>
      <c r="D94" s="2"/>
      <c r="E94" s="2"/>
      <c r="F94" s="2"/>
      <c r="G94" s="38"/>
      <c r="H94" s="39"/>
      <c r="I94" s="2"/>
      <c r="J94" s="2"/>
    </row>
    <row r="95" spans="1:10" ht="12.75">
      <c r="A95" s="2"/>
      <c r="B95" s="2">
        <f>SUM(B90:B94)</f>
        <v>7</v>
      </c>
      <c r="C95" s="2">
        <f>SUM(C90:C94)</f>
        <v>4.333333333333333</v>
      </c>
      <c r="D95" s="2">
        <f>SUM(D90:D94)</f>
        <v>2.5</v>
      </c>
      <c r="E95" s="2">
        <f>SUM(E90:E94)</f>
        <v>5</v>
      </c>
      <c r="F95" s="2">
        <f>SUM(F90:F94)</f>
        <v>0</v>
      </c>
      <c r="G95" s="2"/>
      <c r="H95" s="2">
        <f>SUM(H90:H94)</f>
        <v>4.268314269707738</v>
      </c>
      <c r="I95" s="2"/>
      <c r="J95" s="2">
        <f>SUM(J90:J94)</f>
        <v>4.141491562547521</v>
      </c>
    </row>
    <row r="97" spans="6:10" ht="12.75">
      <c r="F97" s="7" t="s">
        <v>7</v>
      </c>
      <c r="G97" s="8">
        <f>(J95-4)/3</f>
        <v>0.04716385418250694</v>
      </c>
      <c r="H97" s="7" t="s">
        <v>8</v>
      </c>
      <c r="I97" s="8">
        <f>G97/0.9</f>
        <v>0.052404282425007706</v>
      </c>
      <c r="J97" s="9">
        <v>0.04</v>
      </c>
    </row>
    <row r="99" spans="1:10" ht="12.75">
      <c r="A99" s="2" t="s">
        <v>24</v>
      </c>
      <c r="B99" s="2" t="s">
        <v>9</v>
      </c>
      <c r="C99" s="2" t="s">
        <v>18</v>
      </c>
      <c r="D99" s="2" t="s">
        <v>21</v>
      </c>
      <c r="E99" s="2" t="s">
        <v>19</v>
      </c>
      <c r="F99" s="2" t="s">
        <v>20</v>
      </c>
      <c r="G99" s="2" t="s">
        <v>0</v>
      </c>
      <c r="H99" s="2" t="s">
        <v>16</v>
      </c>
      <c r="I99" s="2" t="s">
        <v>17</v>
      </c>
      <c r="J99" s="2" t="s">
        <v>2</v>
      </c>
    </row>
    <row r="100" spans="1:10" ht="12.75">
      <c r="A100" s="2" t="s">
        <v>9</v>
      </c>
      <c r="B100" s="2">
        <v>1</v>
      </c>
      <c r="C100" s="2">
        <f>1/2</f>
        <v>0.5</v>
      </c>
      <c r="D100" s="2">
        <f>1/5</f>
        <v>0.2</v>
      </c>
      <c r="E100" s="2">
        <f>1/3</f>
        <v>0.3333333333333333</v>
      </c>
      <c r="F100" s="2">
        <v>0</v>
      </c>
      <c r="G100" s="38">
        <f>B100*C100*D100*E100</f>
        <v>0.03333333333333333</v>
      </c>
      <c r="H100" s="2">
        <f>POWER(G100,1/4)</f>
        <v>0.42728700639623407</v>
      </c>
      <c r="I100" s="2">
        <f>H100/H105</f>
        <v>0.08979748366863337</v>
      </c>
      <c r="J100" s="2">
        <f>I100*B105</f>
        <v>0.9877723203549671</v>
      </c>
    </row>
    <row r="101" spans="1:10" ht="12.75">
      <c r="A101" s="2" t="s">
        <v>18</v>
      </c>
      <c r="B101" s="2">
        <f>1/C100</f>
        <v>2</v>
      </c>
      <c r="C101" s="2">
        <v>1</v>
      </c>
      <c r="D101" s="2">
        <f>1/2</f>
        <v>0.5</v>
      </c>
      <c r="E101" s="2">
        <f>1/3</f>
        <v>0.3333333333333333</v>
      </c>
      <c r="F101" s="2">
        <v>0</v>
      </c>
      <c r="G101" s="38">
        <f>B101*C101*D101*E101</f>
        <v>0.3333333333333333</v>
      </c>
      <c r="H101" s="2">
        <f>POWER(G101,1/4)</f>
        <v>0.7598356856515925</v>
      </c>
      <c r="I101" s="2">
        <f>H101/H105</f>
        <v>0.15968501628123713</v>
      </c>
      <c r="J101" s="2">
        <f>I101*C105</f>
        <v>1.0379526058280413</v>
      </c>
    </row>
    <row r="102" spans="1:10" ht="12.75">
      <c r="A102" s="2" t="s">
        <v>21</v>
      </c>
      <c r="B102" s="2">
        <f>1/D100</f>
        <v>5</v>
      </c>
      <c r="C102" s="2">
        <f>1/D101</f>
        <v>2</v>
      </c>
      <c r="D102" s="2">
        <v>1</v>
      </c>
      <c r="E102" s="2">
        <v>2</v>
      </c>
      <c r="F102" s="2">
        <v>0</v>
      </c>
      <c r="G102" s="38">
        <f>B102*C102*D102*E102</f>
        <v>20</v>
      </c>
      <c r="H102" s="2">
        <f>POWER(G102,1/4)</f>
        <v>2.114742526881128</v>
      </c>
      <c r="I102" s="2">
        <f>H102/H105</f>
        <v>0.4444285800370789</v>
      </c>
      <c r="J102" s="2">
        <f>I102*D105</f>
        <v>0.9777428760815737</v>
      </c>
    </row>
    <row r="103" spans="1:10" ht="12.75">
      <c r="A103" s="2" t="s">
        <v>19</v>
      </c>
      <c r="B103" s="2">
        <f>1/E100</f>
        <v>3</v>
      </c>
      <c r="C103" s="2">
        <f>1/E101</f>
        <v>3</v>
      </c>
      <c r="D103" s="2">
        <f>1/E102</f>
        <v>0.5</v>
      </c>
      <c r="E103" s="2">
        <v>1</v>
      </c>
      <c r="F103" s="2">
        <v>0</v>
      </c>
      <c r="G103" s="38">
        <f>B103*C103*D103*E103</f>
        <v>4.5</v>
      </c>
      <c r="H103" s="2">
        <f>POWER(G103,1/4)</f>
        <v>1.4564753151219703</v>
      </c>
      <c r="I103" s="2">
        <f>H103/H105</f>
        <v>0.30608892001305066</v>
      </c>
      <c r="J103" s="2">
        <f>I103*E105</f>
        <v>1.1223260400478523</v>
      </c>
    </row>
    <row r="104" spans="1:10" ht="12.75">
      <c r="A104" s="2" t="s">
        <v>20</v>
      </c>
      <c r="B104" s="2"/>
      <c r="C104" s="2"/>
      <c r="D104" s="2"/>
      <c r="E104" s="2"/>
      <c r="F104" s="2"/>
      <c r="G104" s="38"/>
      <c r="H104" s="39"/>
      <c r="I104" s="2"/>
      <c r="J104" s="2"/>
    </row>
    <row r="105" spans="1:10" ht="12.75">
      <c r="A105" s="2"/>
      <c r="B105" s="2">
        <f>SUM(B100:B104)</f>
        <v>11</v>
      </c>
      <c r="C105" s="2">
        <f>SUM(C100:C104)</f>
        <v>6.5</v>
      </c>
      <c r="D105" s="2">
        <f>SUM(D100:D104)</f>
        <v>2.2</v>
      </c>
      <c r="E105" s="2">
        <f>SUM(E100:E104)</f>
        <v>3.6666666666666665</v>
      </c>
      <c r="F105" s="2">
        <f>SUM(F100:F104)</f>
        <v>0</v>
      </c>
      <c r="G105" s="2"/>
      <c r="H105" s="2">
        <f>SUM(H100:H104)</f>
        <v>4.758340534050925</v>
      </c>
      <c r="I105" s="2"/>
      <c r="J105" s="2">
        <f>SUM(J100:J104)</f>
        <v>4.125793842312435</v>
      </c>
    </row>
    <row r="107" spans="6:10" ht="12.75">
      <c r="F107" s="7" t="s">
        <v>7</v>
      </c>
      <c r="G107" s="8">
        <f>(J105-4)/3</f>
        <v>0.041931280770811576</v>
      </c>
      <c r="H107" s="7" t="s">
        <v>8</v>
      </c>
      <c r="I107" s="8">
        <f>G107/0.9</f>
        <v>0.04659031196756842</v>
      </c>
      <c r="J107" s="9">
        <v>0.04</v>
      </c>
    </row>
    <row r="109" spans="1:10" ht="12.75">
      <c r="A109" s="2" t="s">
        <v>24</v>
      </c>
      <c r="B109" s="2" t="s">
        <v>9</v>
      </c>
      <c r="C109" s="2" t="s">
        <v>18</v>
      </c>
      <c r="D109" s="2" t="s">
        <v>21</v>
      </c>
      <c r="E109" s="2" t="s">
        <v>19</v>
      </c>
      <c r="F109" s="2" t="s">
        <v>20</v>
      </c>
      <c r="G109" s="2" t="s">
        <v>0</v>
      </c>
      <c r="H109" s="2" t="s">
        <v>16</v>
      </c>
      <c r="I109" s="2" t="s">
        <v>17</v>
      </c>
      <c r="J109" s="2" t="s">
        <v>2</v>
      </c>
    </row>
    <row r="110" spans="1:10" ht="12.75">
      <c r="A110" s="2" t="s">
        <v>9</v>
      </c>
      <c r="B110" s="2">
        <v>1</v>
      </c>
      <c r="C110" s="2">
        <v>3</v>
      </c>
      <c r="D110" s="2">
        <v>3</v>
      </c>
      <c r="E110" s="2">
        <v>5</v>
      </c>
      <c r="F110" s="2">
        <v>0</v>
      </c>
      <c r="G110" s="38">
        <f>B110*C110*D110*E110</f>
        <v>45</v>
      </c>
      <c r="H110" s="2">
        <f>POWER(G110,1/4)</f>
        <v>2.5900200641113513</v>
      </c>
      <c r="I110" s="2">
        <f>H110/H115</f>
        <v>0.516795301762443</v>
      </c>
      <c r="J110" s="2">
        <f>I110*B115</f>
        <v>0.9646845632898936</v>
      </c>
    </row>
    <row r="111" spans="1:10" ht="12.75">
      <c r="A111" s="2" t="s">
        <v>18</v>
      </c>
      <c r="B111" s="2">
        <f>1/C110</f>
        <v>0.3333333333333333</v>
      </c>
      <c r="C111" s="2">
        <v>1</v>
      </c>
      <c r="D111" s="2">
        <v>5</v>
      </c>
      <c r="E111" s="2">
        <v>2</v>
      </c>
      <c r="F111" s="2">
        <v>0</v>
      </c>
      <c r="G111" s="38">
        <f>B111*C111*D111*E111</f>
        <v>3.333333333333333</v>
      </c>
      <c r="H111" s="2">
        <f>POWER(G111,1/4)</f>
        <v>1.3512001548070343</v>
      </c>
      <c r="I111" s="2">
        <f>H111/H115</f>
        <v>0.2696094526142403</v>
      </c>
      <c r="J111" s="2">
        <f>I111*C115</f>
        <v>1.2671644272869294</v>
      </c>
    </row>
    <row r="112" spans="1:10" ht="12.75">
      <c r="A112" s="2" t="s">
        <v>21</v>
      </c>
      <c r="B112" s="2">
        <f>1/D110</f>
        <v>0.3333333333333333</v>
      </c>
      <c r="C112" s="2">
        <f>1/D111</f>
        <v>0.2</v>
      </c>
      <c r="D112" s="2">
        <v>1</v>
      </c>
      <c r="E112" s="2">
        <v>1</v>
      </c>
      <c r="F112" s="2">
        <v>0</v>
      </c>
      <c r="G112" s="38">
        <f>B112*C112*D112*E112</f>
        <v>0.06666666666666667</v>
      </c>
      <c r="H112" s="2">
        <f>POWER(G112,1/4)</f>
        <v>0.5081327481546147</v>
      </c>
      <c r="I112" s="2">
        <f>H112/H115</f>
        <v>0.10138941414264417</v>
      </c>
      <c r="J112" s="2">
        <f>I112*D115</f>
        <v>1.0138941414264417</v>
      </c>
    </row>
    <row r="113" spans="1:10" ht="12.75">
      <c r="A113" s="2" t="s">
        <v>19</v>
      </c>
      <c r="B113" s="2">
        <f>1/E110</f>
        <v>0.2</v>
      </c>
      <c r="C113" s="2">
        <f>1/E111</f>
        <v>0.5</v>
      </c>
      <c r="D113" s="2">
        <f>1/E112</f>
        <v>1</v>
      </c>
      <c r="E113" s="2">
        <v>1</v>
      </c>
      <c r="F113" s="2">
        <v>0</v>
      </c>
      <c r="G113" s="38">
        <f>B113*C113*D113*E113</f>
        <v>0.1</v>
      </c>
      <c r="H113" s="2">
        <f>POWER(G113,1/4)</f>
        <v>0.5623413251903491</v>
      </c>
      <c r="I113" s="2">
        <f>H113/H115</f>
        <v>0.11220583148067238</v>
      </c>
      <c r="J113" s="2">
        <f>I113*E115</f>
        <v>1.0098524833260514</v>
      </c>
    </row>
    <row r="114" spans="1:10" ht="12.75">
      <c r="A114" s="2" t="s">
        <v>20</v>
      </c>
      <c r="B114" s="2"/>
      <c r="C114" s="2"/>
      <c r="D114" s="2"/>
      <c r="E114" s="2"/>
      <c r="F114" s="2"/>
      <c r="G114" s="38"/>
      <c r="H114" s="39"/>
      <c r="I114" s="2"/>
      <c r="J114" s="2"/>
    </row>
    <row r="115" spans="1:10" ht="12.75">
      <c r="A115" s="2"/>
      <c r="B115" s="2">
        <f>SUM(B110:B114)</f>
        <v>1.8666666666666665</v>
      </c>
      <c r="C115" s="2">
        <f>SUM(C110:C114)</f>
        <v>4.7</v>
      </c>
      <c r="D115" s="2">
        <f>SUM(D110:D114)</f>
        <v>10</v>
      </c>
      <c r="E115" s="2">
        <f>SUM(E110:E114)</f>
        <v>9</v>
      </c>
      <c r="F115" s="2">
        <f>SUM(F110:F114)</f>
        <v>0</v>
      </c>
      <c r="G115" s="2"/>
      <c r="H115" s="2">
        <f>SUM(H110:H114)</f>
        <v>5.01169429226335</v>
      </c>
      <c r="I115" s="2"/>
      <c r="J115" s="2">
        <f>SUM(J110:J114)</f>
        <v>4.255595615329316</v>
      </c>
    </row>
    <row r="117" spans="6:10" ht="12.75">
      <c r="F117" s="7" t="s">
        <v>7</v>
      </c>
      <c r="G117" s="8">
        <f>(J115-4)/3</f>
        <v>0.08519853844310532</v>
      </c>
      <c r="H117" s="7" t="s">
        <v>8</v>
      </c>
      <c r="I117" s="8">
        <f>G117/0.9</f>
        <v>0.09466504271456147</v>
      </c>
      <c r="J117" s="9">
        <v>0.04</v>
      </c>
    </row>
    <row r="119" spans="1:10" ht="12.75">
      <c r="A119" s="2" t="s">
        <v>24</v>
      </c>
      <c r="B119" s="2" t="s">
        <v>9</v>
      </c>
      <c r="C119" s="2" t="s">
        <v>18</v>
      </c>
      <c r="D119" s="2" t="s">
        <v>21</v>
      </c>
      <c r="E119" s="2" t="s">
        <v>19</v>
      </c>
      <c r="F119" s="2" t="s">
        <v>20</v>
      </c>
      <c r="G119" s="2" t="s">
        <v>0</v>
      </c>
      <c r="H119" s="2" t="s">
        <v>16</v>
      </c>
      <c r="I119" s="2" t="s">
        <v>17</v>
      </c>
      <c r="J119" s="2" t="s">
        <v>2</v>
      </c>
    </row>
    <row r="120" spans="1:10" ht="12.75">
      <c r="A120" s="2" t="s">
        <v>9</v>
      </c>
      <c r="B120" s="2">
        <v>1</v>
      </c>
      <c r="C120" s="2">
        <f>1/2</f>
        <v>0.5</v>
      </c>
      <c r="D120" s="2">
        <f>1/3</f>
        <v>0.3333333333333333</v>
      </c>
      <c r="E120" s="2">
        <f>1/2</f>
        <v>0.5</v>
      </c>
      <c r="F120" s="2">
        <v>0</v>
      </c>
      <c r="G120" s="38">
        <f>B120*C120*D120*E120</f>
        <v>0.08333333333333333</v>
      </c>
      <c r="H120" s="2">
        <f>POWER(G120,1/4)</f>
        <v>0.537284965911771</v>
      </c>
      <c r="I120" s="2">
        <f>H120/H125</f>
        <v>0.1218670778811096</v>
      </c>
      <c r="J120" s="2">
        <f>I120*B125</f>
        <v>0.9749366230488768</v>
      </c>
    </row>
    <row r="121" spans="1:10" ht="12.75">
      <c r="A121" s="2" t="s">
        <v>18</v>
      </c>
      <c r="B121" s="2">
        <f>1/C120</f>
        <v>2</v>
      </c>
      <c r="C121" s="2">
        <v>1</v>
      </c>
      <c r="D121" s="2">
        <v>2</v>
      </c>
      <c r="E121" s="2">
        <v>3</v>
      </c>
      <c r="F121" s="2">
        <v>0</v>
      </c>
      <c r="G121" s="38">
        <f>B121*C121*D121*E121</f>
        <v>12</v>
      </c>
      <c r="H121" s="2">
        <f>POWER(G121,1/4)</f>
        <v>1.8612097182041991</v>
      </c>
      <c r="I121" s="2">
        <f>H121/H125</f>
        <v>0.4221599413200703</v>
      </c>
      <c r="J121" s="2">
        <f>I121*C125</f>
        <v>0.9850398630801641</v>
      </c>
    </row>
    <row r="122" spans="1:10" ht="12.75">
      <c r="A122" s="2" t="s">
        <v>21</v>
      </c>
      <c r="B122" s="2">
        <f>1/D120</f>
        <v>3</v>
      </c>
      <c r="C122" s="2">
        <f>1/D121</f>
        <v>0.5</v>
      </c>
      <c r="D122" s="2">
        <v>1</v>
      </c>
      <c r="E122" s="2">
        <v>1</v>
      </c>
      <c r="F122" s="2">
        <v>0</v>
      </c>
      <c r="G122" s="38">
        <f>B122*C122*D122*E122</f>
        <v>1.5</v>
      </c>
      <c r="H122" s="2">
        <f>POWER(G122,1/4)</f>
        <v>1.1066819197003217</v>
      </c>
      <c r="I122" s="2">
        <f>H122/H125</f>
        <v>0.2510178029434794</v>
      </c>
      <c r="J122" s="2">
        <f>I122*D125</f>
        <v>1.0877438127550776</v>
      </c>
    </row>
    <row r="123" spans="1:10" ht="12.75">
      <c r="A123" s="2" t="s">
        <v>19</v>
      </c>
      <c r="B123" s="2">
        <f>1/E120</f>
        <v>2</v>
      </c>
      <c r="C123" s="2">
        <f>1/E121</f>
        <v>0.3333333333333333</v>
      </c>
      <c r="D123" s="2">
        <f>1/E122</f>
        <v>1</v>
      </c>
      <c r="E123" s="2">
        <v>1</v>
      </c>
      <c r="F123" s="2">
        <v>0</v>
      </c>
      <c r="G123" s="38">
        <f>B123*C123*D123*E123</f>
        <v>0.6666666666666666</v>
      </c>
      <c r="H123" s="2">
        <f>POWER(G123,1/4)</f>
        <v>0.9036020036098448</v>
      </c>
      <c r="I123" s="2">
        <f>H123/H125</f>
        <v>0.20495517785534062</v>
      </c>
      <c r="J123" s="2">
        <f>I123*E125</f>
        <v>1.1272534782043735</v>
      </c>
    </row>
    <row r="124" spans="1:10" ht="12.75">
      <c r="A124" s="2" t="s">
        <v>20</v>
      </c>
      <c r="B124" s="2"/>
      <c r="C124" s="2"/>
      <c r="D124" s="2"/>
      <c r="E124" s="2"/>
      <c r="F124" s="2"/>
      <c r="G124" s="38"/>
      <c r="H124" s="39"/>
      <c r="I124" s="2"/>
      <c r="J124" s="2"/>
    </row>
    <row r="125" spans="1:10" ht="12.75">
      <c r="A125" s="2"/>
      <c r="B125" s="2">
        <f>SUM(B120:B124)</f>
        <v>8</v>
      </c>
      <c r="C125" s="2">
        <f>SUM(C120:C124)</f>
        <v>2.3333333333333335</v>
      </c>
      <c r="D125" s="2">
        <f>SUM(D120:D124)</f>
        <v>4.333333333333334</v>
      </c>
      <c r="E125" s="2">
        <f>SUM(E120:E124)</f>
        <v>5.5</v>
      </c>
      <c r="F125" s="2">
        <f>SUM(F120:F124)</f>
        <v>0</v>
      </c>
      <c r="G125" s="2"/>
      <c r="H125" s="2">
        <f>SUM(H120:H124)</f>
        <v>4.408778607426137</v>
      </c>
      <c r="I125" s="2"/>
      <c r="J125" s="2">
        <f>SUM(J120:J124)</f>
        <v>4.174973777088492</v>
      </c>
    </row>
    <row r="127" spans="6:10" ht="12.75">
      <c r="F127" s="7" t="s">
        <v>7</v>
      </c>
      <c r="G127" s="8">
        <f>(J125-4)/3</f>
        <v>0.05832459236283061</v>
      </c>
      <c r="H127" s="7" t="s">
        <v>8</v>
      </c>
      <c r="I127" s="8">
        <f>G127/0.9</f>
        <v>0.06480510262536734</v>
      </c>
      <c r="J127" s="9">
        <v>0.04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"/>
  <sheetViews>
    <sheetView workbookViewId="0" topLeftCell="E10">
      <selection activeCell="L12" sqref="L12"/>
    </sheetView>
  </sheetViews>
  <sheetFormatPr defaultColWidth="9.33203125" defaultRowHeight="12.75"/>
  <cols>
    <col min="5" max="5" width="14" style="0" bestFit="1" customWidth="1"/>
    <col min="7" max="7" width="16.5" style="0" customWidth="1"/>
  </cols>
  <sheetData>
    <row r="1" ht="12.75">
      <c r="A1" s="3" t="s">
        <v>37</v>
      </c>
    </row>
    <row r="2" spans="1:8" s="5" customFormat="1" ht="12.75">
      <c r="A2" s="2"/>
      <c r="B2" s="2">
        <v>1</v>
      </c>
      <c r="C2" s="2">
        <v>2</v>
      </c>
      <c r="D2" s="2">
        <v>3</v>
      </c>
      <c r="E2" s="2" t="s">
        <v>0</v>
      </c>
      <c r="F2" s="2" t="s">
        <v>16</v>
      </c>
      <c r="G2" s="2" t="s">
        <v>17</v>
      </c>
      <c r="H2" s="2" t="s">
        <v>2</v>
      </c>
    </row>
    <row r="3" spans="1:12" s="5" customFormat="1" ht="12.75">
      <c r="A3" s="2">
        <v>1</v>
      </c>
      <c r="B3" s="2">
        <v>1</v>
      </c>
      <c r="C3" s="2">
        <v>1</v>
      </c>
      <c r="D3" s="2">
        <v>5</v>
      </c>
      <c r="E3" s="38">
        <f>B3*C3*D3</f>
        <v>5</v>
      </c>
      <c r="F3" s="2">
        <f>POWER(E3,1/3)</f>
        <v>1.7099759466766968</v>
      </c>
      <c r="G3" s="2">
        <f>F3/F6</f>
        <v>0.4806400851812919</v>
      </c>
      <c r="H3" s="2">
        <f>G3*B6</f>
        <v>1.0574081873988423</v>
      </c>
      <c r="L3" s="5">
        <v>0.02</v>
      </c>
    </row>
    <row r="4" spans="1:12" s="5" customFormat="1" ht="12.75">
      <c r="A4" s="2">
        <v>2</v>
      </c>
      <c r="B4" s="2">
        <f>1/C3</f>
        <v>1</v>
      </c>
      <c r="C4" s="2">
        <v>1</v>
      </c>
      <c r="D4" s="2">
        <v>3</v>
      </c>
      <c r="E4" s="38">
        <f>B4*C4*D4</f>
        <v>3</v>
      </c>
      <c r="F4" s="2">
        <f>POWER(E4,1/3)</f>
        <v>1.4422495703074083</v>
      </c>
      <c r="G4" s="2">
        <f>F4/F6</f>
        <v>0.40538754809531685</v>
      </c>
      <c r="H4" s="2">
        <f>G4*C6</f>
        <v>0.9459042788890727</v>
      </c>
      <c r="L4" s="5">
        <v>0.075</v>
      </c>
    </row>
    <row r="5" spans="1:12" s="5" customFormat="1" ht="12.75">
      <c r="A5" s="2">
        <v>3</v>
      </c>
      <c r="B5" s="2">
        <f>1/D3</f>
        <v>0.2</v>
      </c>
      <c r="C5" s="2">
        <f>1/D4</f>
        <v>0.3333333333333333</v>
      </c>
      <c r="D5" s="2">
        <v>1</v>
      </c>
      <c r="E5" s="38">
        <f>B5*C5*D5</f>
        <v>0.06666666666666667</v>
      </c>
      <c r="F5" s="2">
        <f>POWER(E5,1/3)</f>
        <v>0.40548013303822666</v>
      </c>
      <c r="G5" s="2">
        <f>F5/F6</f>
        <v>0.11397236672339138</v>
      </c>
      <c r="H5" s="2">
        <f>G5*D6</f>
        <v>1.0257513005105223</v>
      </c>
      <c r="L5" s="5">
        <v>0.048</v>
      </c>
    </row>
    <row r="6" spans="1:12" s="5" customFormat="1" ht="12.75">
      <c r="A6" s="2"/>
      <c r="B6" s="2">
        <f>SUM(B3:B5)</f>
        <v>2.2</v>
      </c>
      <c r="C6" s="2">
        <f>SUM(C3:C5)</f>
        <v>2.3333333333333335</v>
      </c>
      <c r="D6" s="2">
        <f>SUM(D3:D5)</f>
        <v>9</v>
      </c>
      <c r="E6" s="2"/>
      <c r="F6" s="2">
        <f>SUM(F3:F5)</f>
        <v>3.5577056500223314</v>
      </c>
      <c r="G6" s="2"/>
      <c r="H6" s="2">
        <f>SUM(H3:H5)</f>
        <v>3.0290637667984375</v>
      </c>
      <c r="I6" s="45"/>
      <c r="L6" s="5">
        <v>0.02</v>
      </c>
    </row>
    <row r="7" s="5" customFormat="1" ht="12.75">
      <c r="L7" s="5">
        <v>0.011</v>
      </c>
    </row>
    <row r="8" spans="3:12" s="5" customFormat="1" ht="12.75">
      <c r="C8" s="7" t="s">
        <v>7</v>
      </c>
      <c r="D8" s="8">
        <f>(3.029064-3)/2</f>
        <v>0.01453199999999999</v>
      </c>
      <c r="E8" s="7" t="s">
        <v>8</v>
      </c>
      <c r="F8" s="8">
        <f>D8/0.58</f>
        <v>0.025055172413793087</v>
      </c>
      <c r="G8" s="48">
        <v>0.02</v>
      </c>
      <c r="L8" s="5">
        <v>0.017</v>
      </c>
    </row>
    <row r="9" spans="7:12" ht="12.75">
      <c r="G9" s="47"/>
      <c r="L9" s="5">
        <v>0.061</v>
      </c>
    </row>
    <row r="10" spans="1:12" s="5" customFormat="1" ht="12.75">
      <c r="A10" s="2">
        <v>1</v>
      </c>
      <c r="B10" s="2" t="s">
        <v>38</v>
      </c>
      <c r="C10" s="2" t="s">
        <v>39</v>
      </c>
      <c r="D10" s="2" t="s">
        <v>40</v>
      </c>
      <c r="E10" s="2" t="s">
        <v>0</v>
      </c>
      <c r="F10" s="2" t="s">
        <v>16</v>
      </c>
      <c r="G10" s="2" t="s">
        <v>17</v>
      </c>
      <c r="H10" s="2" t="s">
        <v>2</v>
      </c>
      <c r="L10" s="5">
        <v>0.049</v>
      </c>
    </row>
    <row r="11" spans="1:11" s="5" customFormat="1" ht="12.75">
      <c r="A11" s="2" t="s">
        <v>38</v>
      </c>
      <c r="B11" s="2">
        <v>1</v>
      </c>
      <c r="C11" s="53">
        <f>1/5</f>
        <v>0.2</v>
      </c>
      <c r="D11" s="2">
        <v>2</v>
      </c>
      <c r="E11" s="38">
        <f>B11*C11*D11</f>
        <v>0.4</v>
      </c>
      <c r="F11" s="2">
        <f>POWER(E11,1/3)</f>
        <v>0.7368062997280773</v>
      </c>
      <c r="G11" s="2">
        <f>F11/F14</f>
        <v>0.17862044856551165</v>
      </c>
      <c r="H11" s="2">
        <f>G11*B14</f>
        <v>1.1610329156758257</v>
      </c>
      <c r="K11" s="5">
        <v>0.152</v>
      </c>
    </row>
    <row r="12" spans="1:11" s="5" customFormat="1" ht="12.75">
      <c r="A12" s="2" t="s">
        <v>39</v>
      </c>
      <c r="B12" s="2">
        <f>1/C11</f>
        <v>5</v>
      </c>
      <c r="C12" s="2">
        <v>1</v>
      </c>
      <c r="D12" s="2">
        <v>5</v>
      </c>
      <c r="E12" s="38">
        <f>B12*C12*D12</f>
        <v>25</v>
      </c>
      <c r="F12" s="2">
        <f>POWER(E12,1/3)</f>
        <v>2.9240177382128656</v>
      </c>
      <c r="G12" s="2">
        <f>F12/F14</f>
        <v>0.7088557198898121</v>
      </c>
      <c r="H12" s="2">
        <f>G12*C14</f>
        <v>0.9923980078457368</v>
      </c>
      <c r="K12" s="5">
        <v>0.104</v>
      </c>
    </row>
    <row r="13" spans="1:11" s="5" customFormat="1" ht="12.75">
      <c r="A13" s="2" t="s">
        <v>40</v>
      </c>
      <c r="B13" s="2">
        <f>1/D11</f>
        <v>0.5</v>
      </c>
      <c r="C13" s="2">
        <f>1/D12</f>
        <v>0.2</v>
      </c>
      <c r="D13" s="2">
        <v>1</v>
      </c>
      <c r="E13" s="38">
        <f>B13*C13*D13</f>
        <v>0.1</v>
      </c>
      <c r="F13" s="2">
        <f>POWER(E13,1/3)</f>
        <v>0.464158883361278</v>
      </c>
      <c r="G13" s="2">
        <f>F13/F14</f>
        <v>0.11252383154467635</v>
      </c>
      <c r="H13" s="2">
        <f>G13*D14</f>
        <v>0.9001906523574108</v>
      </c>
      <c r="K13" s="5">
        <v>0.124</v>
      </c>
    </row>
    <row r="14" spans="1:12" s="5" customFormat="1" ht="12.75">
      <c r="A14" s="2"/>
      <c r="B14" s="2">
        <f>SUM(B11:B13)</f>
        <v>6.5</v>
      </c>
      <c r="C14" s="2">
        <f>SUM(C11:C13)</f>
        <v>1.4</v>
      </c>
      <c r="D14" s="2">
        <f>SUM(D11:D13)</f>
        <v>8</v>
      </c>
      <c r="E14" s="2"/>
      <c r="F14" s="2">
        <f>SUM(F11:F13)</f>
        <v>4.12498292130222</v>
      </c>
      <c r="G14" s="2"/>
      <c r="H14" s="2">
        <f>SUM(H11:H13)</f>
        <v>3.0536215758789735</v>
      </c>
      <c r="I14" s="45"/>
      <c r="L14" s="5">
        <v>0.049</v>
      </c>
    </row>
    <row r="15" s="5" customFormat="1" ht="12.75">
      <c r="K15" s="5">
        <v>0.114</v>
      </c>
    </row>
    <row r="16" spans="3:11" s="5" customFormat="1" ht="12.75">
      <c r="C16" s="7" t="s">
        <v>7</v>
      </c>
      <c r="D16" s="8">
        <f>(3.053622-3)/2</f>
        <v>0.026810999999999918</v>
      </c>
      <c r="E16" s="7" t="s">
        <v>8</v>
      </c>
      <c r="F16" s="8">
        <f>D16/0.58</f>
        <v>0.04622586206896538</v>
      </c>
      <c r="G16" s="48">
        <v>0.04</v>
      </c>
      <c r="K16" s="5">
        <v>0.105</v>
      </c>
    </row>
    <row r="17" ht="12.75">
      <c r="L17" s="5">
        <v>0.052</v>
      </c>
    </row>
    <row r="18" spans="1:8" s="5" customFormat="1" ht="12.75">
      <c r="A18" s="2">
        <v>2</v>
      </c>
      <c r="B18" s="2" t="s">
        <v>38</v>
      </c>
      <c r="C18" s="2" t="s">
        <v>39</v>
      </c>
      <c r="D18" s="2" t="s">
        <v>40</v>
      </c>
      <c r="E18" s="2" t="s">
        <v>0</v>
      </c>
      <c r="F18" s="2" t="s">
        <v>16</v>
      </c>
      <c r="G18" s="2" t="s">
        <v>17</v>
      </c>
      <c r="H18" s="2" t="s">
        <v>2</v>
      </c>
    </row>
    <row r="19" spans="1:12" s="5" customFormat="1" ht="12.75">
      <c r="A19" s="2" t="s">
        <v>38</v>
      </c>
      <c r="B19" s="2">
        <v>1</v>
      </c>
      <c r="C19" s="2">
        <f>1/3</f>
        <v>0.3333333333333333</v>
      </c>
      <c r="D19" s="2">
        <f>1/7</f>
        <v>0.14285714285714285</v>
      </c>
      <c r="E19" s="38">
        <f>B19*C19*D19</f>
        <v>0.047619047619047616</v>
      </c>
      <c r="F19" s="2">
        <f>POWER(E19,1/3)</f>
        <v>0.36246012433429736</v>
      </c>
      <c r="G19" s="2">
        <f>F19/F22</f>
        <v>0.09749734745396287</v>
      </c>
      <c r="H19" s="2">
        <f>G19*B22</f>
        <v>1.0724708219935914</v>
      </c>
      <c r="L19" s="5">
        <f>MAX(L3:L17)</f>
        <v>0.075</v>
      </c>
    </row>
    <row r="20" spans="1:8" s="5" customFormat="1" ht="12.75">
      <c r="A20" s="2" t="s">
        <v>39</v>
      </c>
      <c r="B20" s="2">
        <f>1/C19</f>
        <v>3</v>
      </c>
      <c r="C20" s="2">
        <v>1</v>
      </c>
      <c r="D20" s="2">
        <v>1</v>
      </c>
      <c r="E20" s="38">
        <f>B20*C20*D20</f>
        <v>3</v>
      </c>
      <c r="F20" s="2">
        <f>POWER(E20,1/3)</f>
        <v>1.4422495703074083</v>
      </c>
      <c r="G20" s="2">
        <f>F20/F22</f>
        <v>0.3879475231374699</v>
      </c>
      <c r="H20" s="2">
        <f>G20*C22</f>
        <v>0.9052108873207629</v>
      </c>
    </row>
    <row r="21" spans="1:8" s="5" customFormat="1" ht="12.75">
      <c r="A21" s="2" t="s">
        <v>40</v>
      </c>
      <c r="B21" s="2">
        <f>1/D19</f>
        <v>7</v>
      </c>
      <c r="C21" s="2">
        <f>1/D20</f>
        <v>1</v>
      </c>
      <c r="D21" s="2">
        <v>1</v>
      </c>
      <c r="E21" s="38">
        <f>B21*C21*D21</f>
        <v>7</v>
      </c>
      <c r="F21" s="2">
        <f>POWER(E21,1/3)</f>
        <v>1.912931182772389</v>
      </c>
      <c r="G21" s="2">
        <f>F21/F22</f>
        <v>0.5145551294085673</v>
      </c>
      <c r="H21" s="2">
        <f>G21*D22</f>
        <v>1.10261813444693</v>
      </c>
    </row>
    <row r="22" spans="1:9" s="5" customFormat="1" ht="12.75">
      <c r="A22" s="2"/>
      <c r="B22" s="2">
        <f>SUM(B19:B21)</f>
        <v>11</v>
      </c>
      <c r="C22" s="2">
        <f>SUM(C19:C21)</f>
        <v>2.333333333333333</v>
      </c>
      <c r="D22" s="2">
        <f>SUM(D19:D21)</f>
        <v>2.142857142857143</v>
      </c>
      <c r="E22" s="2"/>
      <c r="F22" s="2">
        <f>SUM(F19:F21)</f>
        <v>3.7176408774140945</v>
      </c>
      <c r="G22" s="2"/>
      <c r="H22" s="2">
        <f>SUM(H19:H21)</f>
        <v>3.080299843761284</v>
      </c>
      <c r="I22" s="45"/>
    </row>
    <row r="23" s="5" customFormat="1" ht="12.75"/>
    <row r="24" spans="3:7" s="5" customFormat="1" ht="12.75">
      <c r="C24" s="7" t="s">
        <v>7</v>
      </c>
      <c r="D24" s="8">
        <f>(3.0803-3)/2</f>
        <v>0.04014999999999991</v>
      </c>
      <c r="E24" s="7" t="s">
        <v>8</v>
      </c>
      <c r="F24" s="8">
        <f>D24/0.58</f>
        <v>0.06922413793103432</v>
      </c>
      <c r="G24" s="48">
        <v>0.06</v>
      </c>
    </row>
    <row r="26" spans="1:8" s="5" customFormat="1" ht="12.75">
      <c r="A26" s="2">
        <v>3</v>
      </c>
      <c r="B26" s="2" t="s">
        <v>38</v>
      </c>
      <c r="C26" s="2" t="s">
        <v>39</v>
      </c>
      <c r="D26" s="2" t="s">
        <v>40</v>
      </c>
      <c r="E26" s="2" t="s">
        <v>0</v>
      </c>
      <c r="F26" s="2" t="s">
        <v>16</v>
      </c>
      <c r="G26" s="2" t="s">
        <v>17</v>
      </c>
      <c r="H26" s="2" t="s">
        <v>2</v>
      </c>
    </row>
    <row r="27" spans="1:8" s="5" customFormat="1" ht="12.75">
      <c r="A27" s="2" t="s">
        <v>38</v>
      </c>
      <c r="B27" s="2">
        <v>1</v>
      </c>
      <c r="C27" s="2">
        <f>1/3</f>
        <v>0.3333333333333333</v>
      </c>
      <c r="D27" s="2">
        <f>1/5</f>
        <v>0.2</v>
      </c>
      <c r="E27" s="38">
        <f>B27*C27*D27</f>
        <v>0.06666666666666667</v>
      </c>
      <c r="F27" s="2">
        <f>POWER(E27,1/3)</f>
        <v>0.40548013303822666</v>
      </c>
      <c r="G27" s="2">
        <f>F27/F30</f>
        <v>0.10472943388074786</v>
      </c>
      <c r="H27" s="2">
        <f>G27*B30</f>
        <v>0.9425649049267307</v>
      </c>
    </row>
    <row r="28" spans="1:8" s="5" customFormat="1" ht="12.75">
      <c r="A28" s="2" t="s">
        <v>39</v>
      </c>
      <c r="B28" s="2">
        <f>1/C27</f>
        <v>3</v>
      </c>
      <c r="C28" s="2">
        <v>1</v>
      </c>
      <c r="D28" s="2">
        <f>1/3</f>
        <v>0.3333333333333333</v>
      </c>
      <c r="E28" s="38">
        <f>B28*C28*D28</f>
        <v>1</v>
      </c>
      <c r="F28" s="2">
        <f>POWER(E28,1/3)</f>
        <v>1</v>
      </c>
      <c r="G28" s="2">
        <f>F28/F30</f>
        <v>0.258284994374495</v>
      </c>
      <c r="H28" s="2">
        <f>G28*C30</f>
        <v>1.1192349756228115</v>
      </c>
    </row>
    <row r="29" spans="1:8" s="5" customFormat="1" ht="12.75">
      <c r="A29" s="2" t="s">
        <v>40</v>
      </c>
      <c r="B29" s="2">
        <f>1/D27</f>
        <v>5</v>
      </c>
      <c r="C29" s="2">
        <f>1/D28</f>
        <v>3</v>
      </c>
      <c r="D29" s="2">
        <v>1</v>
      </c>
      <c r="E29" s="38">
        <f>B29*C29*D29</f>
        <v>15</v>
      </c>
      <c r="F29" s="2">
        <f>POWER(E29,1/3)</f>
        <v>2.4662120743304703</v>
      </c>
      <c r="G29" s="2">
        <f>F29/F30</f>
        <v>0.6369855717447572</v>
      </c>
      <c r="H29" s="2">
        <f>G29*D30</f>
        <v>0.9767112100086277</v>
      </c>
    </row>
    <row r="30" spans="1:9" s="5" customFormat="1" ht="12.75">
      <c r="A30" s="2"/>
      <c r="B30" s="2">
        <f>SUM(B27:B29)</f>
        <v>9</v>
      </c>
      <c r="C30" s="2">
        <f>SUM(C27:C29)</f>
        <v>4.333333333333333</v>
      </c>
      <c r="D30" s="2">
        <f>SUM(D27:D29)</f>
        <v>1.5333333333333332</v>
      </c>
      <c r="E30" s="2"/>
      <c r="F30" s="2">
        <f>SUM(F27:F29)</f>
        <v>3.871692207368697</v>
      </c>
      <c r="G30" s="2"/>
      <c r="H30" s="2">
        <f>SUM(H27:H29)</f>
        <v>3.03851109055817</v>
      </c>
      <c r="I30" s="45"/>
    </row>
    <row r="31" s="5" customFormat="1" ht="12.75"/>
    <row r="32" spans="3:7" s="5" customFormat="1" ht="12.75">
      <c r="C32" s="7" t="s">
        <v>7</v>
      </c>
      <c r="D32" s="8">
        <f>(3.038511-3)/2</f>
        <v>0.019255500000000092</v>
      </c>
      <c r="E32" s="7" t="s">
        <v>8</v>
      </c>
      <c r="F32" s="8">
        <f>D32/0.58</f>
        <v>0.03319913793103464</v>
      </c>
      <c r="G32" s="48">
        <v>0.03</v>
      </c>
    </row>
    <row r="50" spans="1:8" s="5" customFormat="1" ht="12.75">
      <c r="A50" s="2"/>
      <c r="B50" s="2">
        <v>1</v>
      </c>
      <c r="C50" s="2">
        <v>2</v>
      </c>
      <c r="D50" s="2">
        <v>3</v>
      </c>
      <c r="E50" s="2" t="s">
        <v>0</v>
      </c>
      <c r="F50" s="2" t="s">
        <v>16</v>
      </c>
      <c r="G50" s="2" t="s">
        <v>17</v>
      </c>
      <c r="H50" s="2" t="s">
        <v>2</v>
      </c>
    </row>
    <row r="51" spans="1:8" s="5" customFormat="1" ht="12.75">
      <c r="A51" s="2">
        <v>1</v>
      </c>
      <c r="B51" s="2">
        <v>1</v>
      </c>
      <c r="C51" s="2">
        <v>5</v>
      </c>
      <c r="D51" s="2">
        <v>3</v>
      </c>
      <c r="E51" s="38">
        <f>B51*C51*D51</f>
        <v>15</v>
      </c>
      <c r="F51" s="2">
        <f>POWER(E51,1/3)</f>
        <v>2.4662120743304703</v>
      </c>
      <c r="G51" s="2">
        <f>F51/F54</f>
        <v>0.6369855717447572</v>
      </c>
      <c r="H51" s="2">
        <f>G51*B54</f>
        <v>0.9767112100086277</v>
      </c>
    </row>
    <row r="52" spans="1:8" s="5" customFormat="1" ht="12.75">
      <c r="A52" s="2">
        <v>2</v>
      </c>
      <c r="B52" s="2">
        <f>1/C51</f>
        <v>0.2</v>
      </c>
      <c r="C52" s="2">
        <v>1</v>
      </c>
      <c r="D52" s="2">
        <f>1/3</f>
        <v>0.3333333333333333</v>
      </c>
      <c r="E52" s="38">
        <f>B52*C52*D52</f>
        <v>0.06666666666666667</v>
      </c>
      <c r="F52" s="2">
        <f>POWER(E52,1/3)</f>
        <v>0.40548013303822666</v>
      </c>
      <c r="G52" s="2">
        <f>F52/F54</f>
        <v>0.10472943388074786</v>
      </c>
      <c r="H52" s="2">
        <f>G52*C54</f>
        <v>0.9425649049267307</v>
      </c>
    </row>
    <row r="53" spans="1:8" s="5" customFormat="1" ht="12.75">
      <c r="A53" s="2">
        <v>3</v>
      </c>
      <c r="B53" s="2">
        <f>1/D51</f>
        <v>0.3333333333333333</v>
      </c>
      <c r="C53" s="2">
        <f>1/D52</f>
        <v>3</v>
      </c>
      <c r="D53" s="2">
        <v>1</v>
      </c>
      <c r="E53" s="38">
        <f>B53*C53*D53</f>
        <v>1</v>
      </c>
      <c r="F53" s="2">
        <f>POWER(E53,1/3)</f>
        <v>1</v>
      </c>
      <c r="G53" s="2">
        <f>F53/F54</f>
        <v>0.258284994374495</v>
      </c>
      <c r="H53" s="2">
        <f>G53*D54</f>
        <v>1.1192349756228117</v>
      </c>
    </row>
    <row r="54" spans="1:9" s="5" customFormat="1" ht="12.75">
      <c r="A54" s="2"/>
      <c r="B54" s="2">
        <f>SUM(B51:B53)</f>
        <v>1.5333333333333332</v>
      </c>
      <c r="C54" s="2">
        <f>SUM(C51:C53)</f>
        <v>9</v>
      </c>
      <c r="D54" s="2">
        <f>SUM(D51:D53)</f>
        <v>4.333333333333334</v>
      </c>
      <c r="E54" s="2"/>
      <c r="F54" s="2">
        <f>SUM(F51:F53)</f>
        <v>3.871692207368697</v>
      </c>
      <c r="G54" s="2"/>
      <c r="H54" s="2">
        <f>SUM(H51:H53)</f>
        <v>3.0385110905581705</v>
      </c>
      <c r="I54" s="45"/>
    </row>
    <row r="55" s="5" customFormat="1" ht="12.75"/>
    <row r="56" spans="3:7" s="5" customFormat="1" ht="12.75">
      <c r="C56" s="7" t="s">
        <v>7</v>
      </c>
      <c r="D56" s="8">
        <f>(3.038511-3)/2</f>
        <v>0.019255500000000092</v>
      </c>
      <c r="E56" s="7" t="s">
        <v>8</v>
      </c>
      <c r="F56" s="8">
        <f>D56/0.58</f>
        <v>0.03319913793103464</v>
      </c>
      <c r="G56" s="48">
        <v>0.03</v>
      </c>
    </row>
    <row r="57" ht="12.75">
      <c r="G57" s="47"/>
    </row>
    <row r="58" spans="1:8" s="5" customFormat="1" ht="12.75">
      <c r="A58" s="2">
        <v>1</v>
      </c>
      <c r="B58" s="2" t="s">
        <v>38</v>
      </c>
      <c r="C58" s="2" t="s">
        <v>39</v>
      </c>
      <c r="D58" s="2" t="s">
        <v>40</v>
      </c>
      <c r="E58" s="2" t="s">
        <v>0</v>
      </c>
      <c r="F58" s="2" t="s">
        <v>16</v>
      </c>
      <c r="G58" s="2" t="s">
        <v>17</v>
      </c>
      <c r="H58" s="2" t="s">
        <v>2</v>
      </c>
    </row>
    <row r="59" spans="1:8" s="5" customFormat="1" ht="12.75">
      <c r="A59" s="2" t="s">
        <v>38</v>
      </c>
      <c r="B59" s="2">
        <v>1</v>
      </c>
      <c r="C59" s="53">
        <v>3</v>
      </c>
      <c r="D59" s="2">
        <v>2</v>
      </c>
      <c r="E59" s="38">
        <f>B59*C59*D59</f>
        <v>6</v>
      </c>
      <c r="F59" s="2">
        <f>POWER(E59,1/3)</f>
        <v>1.8171205928321397</v>
      </c>
      <c r="G59" s="2">
        <f>F59/F62</f>
        <v>0.5499456072975836</v>
      </c>
      <c r="H59" s="2">
        <f>G59*B62</f>
        <v>1.0082336133789032</v>
      </c>
    </row>
    <row r="60" spans="1:8" s="5" customFormat="1" ht="12.75">
      <c r="A60" s="2" t="s">
        <v>39</v>
      </c>
      <c r="B60" s="2">
        <f>1/C59</f>
        <v>0.3333333333333333</v>
      </c>
      <c r="C60" s="2">
        <v>1</v>
      </c>
      <c r="D60" s="2">
        <v>1</v>
      </c>
      <c r="E60" s="38">
        <f>B60*C60*D60</f>
        <v>0.3333333333333333</v>
      </c>
      <c r="F60" s="2">
        <f>POWER(E60,1/3)</f>
        <v>0.6933612743506347</v>
      </c>
      <c r="G60" s="2">
        <f>F60/F62</f>
        <v>0.2098435231010618</v>
      </c>
      <c r="H60" s="2">
        <f>G60*C62</f>
        <v>1.049217615505309</v>
      </c>
    </row>
    <row r="61" spans="1:8" s="5" customFormat="1" ht="12.75">
      <c r="A61" s="2" t="s">
        <v>40</v>
      </c>
      <c r="B61" s="2">
        <f>1/D59</f>
        <v>0.5</v>
      </c>
      <c r="C61" s="2">
        <f>1/D60</f>
        <v>1</v>
      </c>
      <c r="D61" s="2">
        <v>1</v>
      </c>
      <c r="E61" s="38">
        <f>B61*C61*D61</f>
        <v>0.5</v>
      </c>
      <c r="F61" s="2">
        <f>POWER(E61,1/3)</f>
        <v>0.7937005259840998</v>
      </c>
      <c r="G61" s="2">
        <f>F61/F62</f>
        <v>0.2402108696013546</v>
      </c>
      <c r="H61" s="2">
        <f>G61*D62</f>
        <v>0.9608434784054184</v>
      </c>
    </row>
    <row r="62" spans="1:9" s="5" customFormat="1" ht="12.75">
      <c r="A62" s="2"/>
      <c r="B62" s="2">
        <f>SUM(B59:B61)</f>
        <v>1.8333333333333333</v>
      </c>
      <c r="C62" s="2">
        <f>SUM(C59:C61)</f>
        <v>5</v>
      </c>
      <c r="D62" s="2">
        <f>SUM(D59:D61)</f>
        <v>4</v>
      </c>
      <c r="E62" s="2"/>
      <c r="F62" s="2">
        <f>SUM(F59:F61)</f>
        <v>3.304182393166874</v>
      </c>
      <c r="G62" s="2"/>
      <c r="H62" s="2">
        <f>SUM(H59:H61)</f>
        <v>3.018294707289631</v>
      </c>
      <c r="I62" s="45"/>
    </row>
    <row r="63" s="5" customFormat="1" ht="12.75"/>
    <row r="64" spans="3:7" s="5" customFormat="1" ht="12.75">
      <c r="C64" s="7" t="s">
        <v>7</v>
      </c>
      <c r="D64" s="8">
        <f>(3.018295-3)/2</f>
        <v>0.009147500000000086</v>
      </c>
      <c r="E64" s="7" t="s">
        <v>8</v>
      </c>
      <c r="F64" s="8">
        <f>D64/0.58</f>
        <v>0.01577155172413808</v>
      </c>
      <c r="G64" s="48">
        <v>0.01</v>
      </c>
    </row>
    <row r="66" spans="1:8" s="5" customFormat="1" ht="12.75">
      <c r="A66" s="2">
        <v>2</v>
      </c>
      <c r="B66" s="2" t="s">
        <v>38</v>
      </c>
      <c r="C66" s="2" t="s">
        <v>39</v>
      </c>
      <c r="D66" s="2" t="s">
        <v>40</v>
      </c>
      <c r="E66" s="2" t="s">
        <v>0</v>
      </c>
      <c r="F66" s="2" t="s">
        <v>16</v>
      </c>
      <c r="G66" s="2" t="s">
        <v>17</v>
      </c>
      <c r="H66" s="2" t="s">
        <v>2</v>
      </c>
    </row>
    <row r="67" spans="1:8" s="5" customFormat="1" ht="12.75">
      <c r="A67" s="2" t="s">
        <v>38</v>
      </c>
      <c r="B67" s="2">
        <v>1</v>
      </c>
      <c r="C67" s="2">
        <f>1/3</f>
        <v>0.3333333333333333</v>
      </c>
      <c r="D67" s="2">
        <f>1/5</f>
        <v>0.2</v>
      </c>
      <c r="E67" s="38">
        <f>B67*C67*D67</f>
        <v>0.06666666666666667</v>
      </c>
      <c r="F67" s="2">
        <f>POWER(E67,1/3)</f>
        <v>0.40548013303822666</v>
      </c>
      <c r="G67" s="2">
        <f>F67/F70</f>
        <v>0.11397236672339137</v>
      </c>
      <c r="H67" s="2">
        <f>G67*B70</f>
        <v>1.0257513005105223</v>
      </c>
    </row>
    <row r="68" spans="1:8" s="5" customFormat="1" ht="12.75">
      <c r="A68" s="2" t="s">
        <v>39</v>
      </c>
      <c r="B68" s="2">
        <f>1/C67</f>
        <v>3</v>
      </c>
      <c r="C68" s="2">
        <v>1</v>
      </c>
      <c r="D68" s="2">
        <v>1</v>
      </c>
      <c r="E68" s="38">
        <f>B68*C68*D68</f>
        <v>3</v>
      </c>
      <c r="F68" s="2">
        <f>POWER(E68,1/3)</f>
        <v>1.4422495703074083</v>
      </c>
      <c r="G68" s="2">
        <f>F68/F70</f>
        <v>0.4053875480953168</v>
      </c>
      <c r="H68" s="2">
        <f>G68*C70</f>
        <v>0.9459042788890724</v>
      </c>
    </row>
    <row r="69" spans="1:8" s="5" customFormat="1" ht="12.75">
      <c r="A69" s="2" t="s">
        <v>40</v>
      </c>
      <c r="B69" s="2">
        <f>1/D67</f>
        <v>5</v>
      </c>
      <c r="C69" s="2">
        <f>1/D68</f>
        <v>1</v>
      </c>
      <c r="D69" s="2">
        <v>1</v>
      </c>
      <c r="E69" s="38">
        <f>B69*C69*D69</f>
        <v>5</v>
      </c>
      <c r="F69" s="2">
        <f>POWER(E69,1/3)</f>
        <v>1.7099759466766968</v>
      </c>
      <c r="G69" s="2">
        <f>F69/F70</f>
        <v>0.48064008518129187</v>
      </c>
      <c r="H69" s="2">
        <f>G69*D70</f>
        <v>1.0574081873988421</v>
      </c>
    </row>
    <row r="70" spans="1:9" s="5" customFormat="1" ht="12.75">
      <c r="A70" s="2"/>
      <c r="B70" s="2">
        <f>SUM(B67:B69)</f>
        <v>9</v>
      </c>
      <c r="C70" s="2">
        <f>SUM(C67:C69)</f>
        <v>2.333333333333333</v>
      </c>
      <c r="D70" s="2">
        <f>SUM(D67:D69)</f>
        <v>2.2</v>
      </c>
      <c r="E70" s="2"/>
      <c r="F70" s="2">
        <f>SUM(F67:F69)</f>
        <v>3.557705650022332</v>
      </c>
      <c r="G70" s="2"/>
      <c r="H70" s="2">
        <f>SUM(H67:H69)</f>
        <v>3.029063766798437</v>
      </c>
      <c r="I70" s="45"/>
    </row>
    <row r="71" s="5" customFormat="1" ht="12.75"/>
    <row r="72" spans="3:7" s="5" customFormat="1" ht="12.75">
      <c r="C72" s="7" t="s">
        <v>7</v>
      </c>
      <c r="D72" s="8">
        <f>(3.029064-3)/2</f>
        <v>0.01453199999999999</v>
      </c>
      <c r="E72" s="7" t="s">
        <v>8</v>
      </c>
      <c r="F72" s="8">
        <f>D72/0.58</f>
        <v>0.025055172413793087</v>
      </c>
      <c r="G72" s="48">
        <v>0.02</v>
      </c>
    </row>
    <row r="74" spans="1:8" s="5" customFormat="1" ht="12.75">
      <c r="A74" s="2">
        <v>3</v>
      </c>
      <c r="B74" s="2" t="s">
        <v>38</v>
      </c>
      <c r="C74" s="2" t="s">
        <v>39</v>
      </c>
      <c r="D74" s="2" t="s">
        <v>40</v>
      </c>
      <c r="E74" s="2" t="s">
        <v>0</v>
      </c>
      <c r="F74" s="2" t="s">
        <v>16</v>
      </c>
      <c r="G74" s="2" t="s">
        <v>17</v>
      </c>
      <c r="H74" s="2" t="s">
        <v>2</v>
      </c>
    </row>
    <row r="75" spans="1:8" s="5" customFormat="1" ht="12.75">
      <c r="A75" s="2" t="s">
        <v>38</v>
      </c>
      <c r="B75" s="2">
        <v>1</v>
      </c>
      <c r="C75" s="2">
        <v>1</v>
      </c>
      <c r="D75" s="2">
        <f>1/2</f>
        <v>0.5</v>
      </c>
      <c r="E75" s="38">
        <f>B75*C75*D75</f>
        <v>0.5</v>
      </c>
      <c r="F75" s="2">
        <f>POWER(E75,1/3)</f>
        <v>0.7937005259840998</v>
      </c>
      <c r="G75" s="2">
        <f>F75/F78</f>
        <v>0.22465731196602406</v>
      </c>
      <c r="H75" s="2">
        <f>G75*B78</f>
        <v>0.8986292478640963</v>
      </c>
    </row>
    <row r="76" spans="1:8" s="5" customFormat="1" ht="12.75">
      <c r="A76" s="2" t="s">
        <v>39</v>
      </c>
      <c r="B76" s="2">
        <f>1/C75</f>
        <v>1</v>
      </c>
      <c r="C76" s="2">
        <v>1</v>
      </c>
      <c r="D76" s="2">
        <f>1/5</f>
        <v>0.2</v>
      </c>
      <c r="E76" s="38">
        <f>B76*C76*D76</f>
        <v>0.2</v>
      </c>
      <c r="F76" s="2">
        <f>POWER(E76,1/3)</f>
        <v>0.5848035476425733</v>
      </c>
      <c r="G76" s="2">
        <f>F76/F78</f>
        <v>0.1655289227365425</v>
      </c>
      <c r="H76" s="2">
        <f>G76*C78</f>
        <v>1.1587024591557975</v>
      </c>
    </row>
    <row r="77" spans="1:8" s="5" customFormat="1" ht="12.75">
      <c r="A77" s="2" t="s">
        <v>40</v>
      </c>
      <c r="B77" s="2">
        <f>1/D75</f>
        <v>2</v>
      </c>
      <c r="C77" s="2">
        <f>1/D76</f>
        <v>5</v>
      </c>
      <c r="D77" s="2">
        <v>1</v>
      </c>
      <c r="E77" s="38">
        <f>B77*C77*D77</f>
        <v>10</v>
      </c>
      <c r="F77" s="2">
        <f>POWER(E77,1/3)</f>
        <v>2.154434690031884</v>
      </c>
      <c r="G77" s="2">
        <f>F77/F78</f>
        <v>0.6098137652974334</v>
      </c>
      <c r="H77" s="2">
        <f>G77*D78</f>
        <v>1.0366834010056367</v>
      </c>
    </row>
    <row r="78" spans="1:9" s="5" customFormat="1" ht="12.75">
      <c r="A78" s="2"/>
      <c r="B78" s="2">
        <f>SUM(B75:B77)</f>
        <v>4</v>
      </c>
      <c r="C78" s="2">
        <f>SUM(C75:C77)</f>
        <v>7</v>
      </c>
      <c r="D78" s="2">
        <f>SUM(D75:D77)</f>
        <v>1.7</v>
      </c>
      <c r="E78" s="2"/>
      <c r="F78" s="2">
        <f>SUM(F75:F77)</f>
        <v>3.532938763658557</v>
      </c>
      <c r="G78" s="2"/>
      <c r="H78" s="2">
        <f>SUM(H75:H77)</f>
        <v>3.0940151080255305</v>
      </c>
      <c r="I78" s="45"/>
    </row>
    <row r="79" s="5" customFormat="1" ht="12.75"/>
    <row r="80" spans="3:7" s="5" customFormat="1" ht="12.75">
      <c r="C80" s="7" t="s">
        <v>7</v>
      </c>
      <c r="D80" s="8">
        <f>(3.094015-3)/2</f>
        <v>0.04700750000000009</v>
      </c>
      <c r="E80" s="7" t="s">
        <v>8</v>
      </c>
      <c r="F80" s="8">
        <f>D80/0.58</f>
        <v>0.08104741379310361</v>
      </c>
      <c r="G80" s="48">
        <v>0.08</v>
      </c>
    </row>
    <row r="81" spans="3:7" s="5" customFormat="1" ht="12.75">
      <c r="C81" s="7"/>
      <c r="D81" s="8"/>
      <c r="E81" s="7"/>
      <c r="F81" s="8"/>
      <c r="G81" s="48"/>
    </row>
    <row r="82" spans="3:7" s="5" customFormat="1" ht="12.75">
      <c r="C82" s="7"/>
      <c r="D82" s="8"/>
      <c r="E82" s="7"/>
      <c r="F82" s="8"/>
      <c r="G82" s="48"/>
    </row>
    <row r="83" spans="3:7" s="5" customFormat="1" ht="12.75">
      <c r="C83" s="7"/>
      <c r="D83" s="8"/>
      <c r="E83" s="7"/>
      <c r="F83" s="8"/>
      <c r="G83" s="48"/>
    </row>
    <row r="84" spans="3:7" s="5" customFormat="1" ht="12.75">
      <c r="C84" s="7"/>
      <c r="D84" s="8"/>
      <c r="E84" s="7"/>
      <c r="F84" s="8"/>
      <c r="G84" s="48"/>
    </row>
    <row r="85" spans="3:7" s="5" customFormat="1" ht="12.75">
      <c r="C85" s="7"/>
      <c r="D85" s="8"/>
      <c r="E85" s="7"/>
      <c r="F85" s="8"/>
      <c r="G85" s="48"/>
    </row>
    <row r="86" spans="3:7" s="5" customFormat="1" ht="12.75">
      <c r="C86" s="7"/>
      <c r="D86" s="8"/>
      <c r="E86" s="7"/>
      <c r="F86" s="8"/>
      <c r="G86" s="48"/>
    </row>
    <row r="90" spans="1:8" s="5" customFormat="1" ht="12.75">
      <c r="A90" s="2"/>
      <c r="B90" s="2">
        <v>1</v>
      </c>
      <c r="C90" s="2">
        <v>2</v>
      </c>
      <c r="D90" s="2">
        <v>3</v>
      </c>
      <c r="E90" s="2" t="s">
        <v>0</v>
      </c>
      <c r="F90" s="2" t="s">
        <v>16</v>
      </c>
      <c r="G90" s="2" t="s">
        <v>17</v>
      </c>
      <c r="H90" s="2" t="s">
        <v>2</v>
      </c>
    </row>
    <row r="91" spans="1:8" s="5" customFormat="1" ht="12.75">
      <c r="A91" s="2">
        <v>1</v>
      </c>
      <c r="B91" s="2">
        <v>1</v>
      </c>
      <c r="C91" s="2">
        <v>7</v>
      </c>
      <c r="D91" s="2">
        <v>5</v>
      </c>
      <c r="E91" s="38">
        <f>B91*C91*D91</f>
        <v>35</v>
      </c>
      <c r="F91" s="2">
        <f>POWER(E91,1/3)</f>
        <v>3.271066310188589</v>
      </c>
      <c r="G91" s="2">
        <f>F91/F94</f>
        <v>0.7306446713611294</v>
      </c>
      <c r="H91" s="2">
        <f>G91*B94</f>
        <v>0.9811514158278023</v>
      </c>
    </row>
    <row r="92" spans="1:8" s="5" customFormat="1" ht="12.75">
      <c r="A92" s="2">
        <v>2</v>
      </c>
      <c r="B92" s="2">
        <f>1/C91</f>
        <v>0.14285714285714285</v>
      </c>
      <c r="C92" s="2">
        <v>1</v>
      </c>
      <c r="D92" s="2">
        <f>1/3</f>
        <v>0.3333333333333333</v>
      </c>
      <c r="E92" s="38">
        <f>B92*C92*D92</f>
        <v>0.047619047619047616</v>
      </c>
      <c r="F92" s="2">
        <f>POWER(E92,1/3)</f>
        <v>0.36246012433429736</v>
      </c>
      <c r="G92" s="2">
        <f>F92/F94</f>
        <v>0.0809612319997507</v>
      </c>
      <c r="H92" s="2">
        <f>G92*C94</f>
        <v>0.8905735519972576</v>
      </c>
    </row>
    <row r="93" spans="1:8" s="5" customFormat="1" ht="12.75">
      <c r="A93" s="2">
        <v>3</v>
      </c>
      <c r="B93" s="2">
        <f>1/D91</f>
        <v>0.2</v>
      </c>
      <c r="C93" s="2">
        <f>1/D92</f>
        <v>3</v>
      </c>
      <c r="D93" s="2">
        <v>1</v>
      </c>
      <c r="E93" s="38">
        <f>B93*C93*D93</f>
        <v>0.6000000000000001</v>
      </c>
      <c r="F93" s="2">
        <f>POWER(E93,1/3)</f>
        <v>0.8434326653017493</v>
      </c>
      <c r="G93" s="2">
        <f>F93/F94</f>
        <v>0.18839409663911982</v>
      </c>
      <c r="H93" s="2">
        <f>G93*D94</f>
        <v>1.1931626120477588</v>
      </c>
    </row>
    <row r="94" spans="1:9" s="5" customFormat="1" ht="12.75">
      <c r="A94" s="2"/>
      <c r="B94" s="2">
        <f>SUM(B91:B93)</f>
        <v>1.3428571428571427</v>
      </c>
      <c r="C94" s="2">
        <f>SUM(C91:C93)</f>
        <v>11</v>
      </c>
      <c r="D94" s="2">
        <f>SUM(D91:D93)</f>
        <v>6.333333333333333</v>
      </c>
      <c r="E94" s="2"/>
      <c r="F94" s="2">
        <f>SUM(F91:F93)</f>
        <v>4.476959099824636</v>
      </c>
      <c r="G94" s="2"/>
      <c r="H94" s="2">
        <f>SUM(H91:H93)</f>
        <v>3.064887579872819</v>
      </c>
      <c r="I94" s="45"/>
    </row>
    <row r="95" s="5" customFormat="1" ht="12.75"/>
    <row r="96" spans="3:7" s="5" customFormat="1" ht="12.75">
      <c r="C96" s="7" t="s">
        <v>7</v>
      </c>
      <c r="D96" s="8">
        <f>(3.064888-3)/2</f>
        <v>0.03244399999999992</v>
      </c>
      <c r="E96" s="7" t="s">
        <v>8</v>
      </c>
      <c r="F96" s="8">
        <f>D96/0.58</f>
        <v>0.05593793103448262</v>
      </c>
      <c r="G96" s="48">
        <v>0.05</v>
      </c>
    </row>
    <row r="97" ht="12.75">
      <c r="G97" s="47"/>
    </row>
    <row r="98" spans="1:8" s="5" customFormat="1" ht="12.75">
      <c r="A98" s="2">
        <v>1</v>
      </c>
      <c r="B98" s="2" t="s">
        <v>38</v>
      </c>
      <c r="C98" s="2" t="s">
        <v>39</v>
      </c>
      <c r="D98" s="2" t="s">
        <v>40</v>
      </c>
      <c r="E98" s="2" t="s">
        <v>0</v>
      </c>
      <c r="F98" s="2" t="s">
        <v>16</v>
      </c>
      <c r="G98" s="2" t="s">
        <v>17</v>
      </c>
      <c r="H98" s="2" t="s">
        <v>2</v>
      </c>
    </row>
    <row r="99" spans="1:8" s="5" customFormat="1" ht="12.75">
      <c r="A99" s="2" t="s">
        <v>38</v>
      </c>
      <c r="B99" s="2">
        <v>1</v>
      </c>
      <c r="C99" s="53">
        <v>3</v>
      </c>
      <c r="D99" s="60">
        <f>1/3</f>
        <v>0.3333333333333333</v>
      </c>
      <c r="E99" s="38">
        <f>B99*C99*D99</f>
        <v>1</v>
      </c>
      <c r="F99" s="2">
        <f>POWER(E99,1/3)</f>
        <v>1</v>
      </c>
      <c r="G99" s="2">
        <f>F99/F102</f>
        <v>0.258284994374495</v>
      </c>
      <c r="H99" s="2">
        <f>G99*B102</f>
        <v>1.1192349756228115</v>
      </c>
    </row>
    <row r="100" spans="1:8" s="5" customFormat="1" ht="12.75">
      <c r="A100" s="2" t="s">
        <v>39</v>
      </c>
      <c r="B100" s="2">
        <f>1/C99</f>
        <v>0.3333333333333333</v>
      </c>
      <c r="C100" s="2">
        <v>1</v>
      </c>
      <c r="D100" s="60">
        <f>1/5</f>
        <v>0.2</v>
      </c>
      <c r="E100" s="38">
        <f>B100*C100*D100</f>
        <v>0.06666666666666667</v>
      </c>
      <c r="F100" s="2">
        <f>POWER(E100,1/3)</f>
        <v>0.40548013303822666</v>
      </c>
      <c r="G100" s="2">
        <f>F100/F102</f>
        <v>0.10472943388074786</v>
      </c>
      <c r="H100" s="2">
        <f>G100*C102</f>
        <v>0.9425649049267307</v>
      </c>
    </row>
    <row r="101" spans="1:8" s="5" customFormat="1" ht="12.75">
      <c r="A101" s="2" t="s">
        <v>40</v>
      </c>
      <c r="B101" s="2">
        <f>1/D99</f>
        <v>3</v>
      </c>
      <c r="C101" s="2">
        <f>1/D100</f>
        <v>5</v>
      </c>
      <c r="D101" s="2">
        <v>1</v>
      </c>
      <c r="E101" s="38">
        <f>B101*C101*D101</f>
        <v>15</v>
      </c>
      <c r="F101" s="2">
        <f>POWER(E101,1/3)</f>
        <v>2.4662120743304703</v>
      </c>
      <c r="G101" s="2">
        <f>F101/F102</f>
        <v>0.6369855717447572</v>
      </c>
      <c r="H101" s="2">
        <f>G101*D102</f>
        <v>0.9767112100086277</v>
      </c>
    </row>
    <row r="102" spans="1:9" s="5" customFormat="1" ht="12.75">
      <c r="A102" s="2"/>
      <c r="B102" s="2">
        <f>SUM(B99:B101)</f>
        <v>4.333333333333333</v>
      </c>
      <c r="C102" s="2">
        <f>SUM(C99:C101)</f>
        <v>9</v>
      </c>
      <c r="D102" s="2">
        <f>SUM(D99:D101)</f>
        <v>1.5333333333333332</v>
      </c>
      <c r="E102" s="2"/>
      <c r="F102" s="2">
        <f>SUM(F99:F101)</f>
        <v>3.871692207368697</v>
      </c>
      <c r="G102" s="2"/>
      <c r="H102" s="2">
        <f>SUM(H99:H101)</f>
        <v>3.03851109055817</v>
      </c>
      <c r="I102" s="45"/>
    </row>
    <row r="103" s="5" customFormat="1" ht="12.75"/>
    <row r="104" spans="3:7" s="5" customFormat="1" ht="12.75">
      <c r="C104" s="7" t="s">
        <v>7</v>
      </c>
      <c r="D104" s="8">
        <f>(3.038511-3)/2</f>
        <v>0.019255500000000092</v>
      </c>
      <c r="E104" s="7" t="s">
        <v>8</v>
      </c>
      <c r="F104" s="8">
        <f>D104/0.58</f>
        <v>0.03319913793103464</v>
      </c>
      <c r="G104" s="48">
        <v>0.03</v>
      </c>
    </row>
    <row r="106" spans="1:8" s="5" customFormat="1" ht="12.75">
      <c r="A106" s="2">
        <v>2</v>
      </c>
      <c r="B106" s="2" t="s">
        <v>38</v>
      </c>
      <c r="C106" s="2" t="s">
        <v>39</v>
      </c>
      <c r="D106" s="2" t="s">
        <v>40</v>
      </c>
      <c r="E106" s="2" t="s">
        <v>0</v>
      </c>
      <c r="F106" s="2" t="s">
        <v>16</v>
      </c>
      <c r="G106" s="2" t="s">
        <v>17</v>
      </c>
      <c r="H106" s="2" t="s">
        <v>2</v>
      </c>
    </row>
    <row r="107" spans="1:8" s="5" customFormat="1" ht="12.75">
      <c r="A107" s="2" t="s">
        <v>38</v>
      </c>
      <c r="B107" s="2">
        <v>1</v>
      </c>
      <c r="C107" s="2">
        <v>2</v>
      </c>
      <c r="D107" s="2">
        <f>1/3</f>
        <v>0.3333333333333333</v>
      </c>
      <c r="E107" s="38">
        <f>B107*C107*D107</f>
        <v>0.6666666666666666</v>
      </c>
      <c r="F107" s="2">
        <f>POWER(E107,1/3)</f>
        <v>0.8735804647362989</v>
      </c>
      <c r="G107" s="2">
        <f>F107/F110</f>
        <v>0.22965079406263708</v>
      </c>
      <c r="H107" s="2">
        <f>G107*B110</f>
        <v>1.0334285732818669</v>
      </c>
    </row>
    <row r="108" spans="1:8" s="5" customFormat="1" ht="12.75">
      <c r="A108" s="2" t="s">
        <v>39</v>
      </c>
      <c r="B108" s="2">
        <f>1/C107</f>
        <v>0.5</v>
      </c>
      <c r="C108" s="2">
        <v>1</v>
      </c>
      <c r="D108" s="2">
        <f>1/5</f>
        <v>0.2</v>
      </c>
      <c r="E108" s="38">
        <f>B108*C108*D108</f>
        <v>0.1</v>
      </c>
      <c r="F108" s="2">
        <f>POWER(E108,1/3)</f>
        <v>0.464158883361278</v>
      </c>
      <c r="G108" s="2">
        <f>F108/F110</f>
        <v>0.12202019211512621</v>
      </c>
      <c r="H108" s="2">
        <f>G108*C110</f>
        <v>0.9761615369210097</v>
      </c>
    </row>
    <row r="109" spans="1:8" s="5" customFormat="1" ht="12.75">
      <c r="A109" s="2" t="s">
        <v>40</v>
      </c>
      <c r="B109" s="2">
        <f>1/D107</f>
        <v>3</v>
      </c>
      <c r="C109" s="2">
        <f>1/D108</f>
        <v>5</v>
      </c>
      <c r="D109" s="2">
        <v>1</v>
      </c>
      <c r="E109" s="38">
        <f>B109*C109*D109</f>
        <v>15</v>
      </c>
      <c r="F109" s="2">
        <f>POWER(E109,1/3)</f>
        <v>2.4662120743304703</v>
      </c>
      <c r="G109" s="2">
        <f>F109/F110</f>
        <v>0.6483290138222366</v>
      </c>
      <c r="H109" s="2">
        <f>G109*D110</f>
        <v>0.9941044878607628</v>
      </c>
    </row>
    <row r="110" spans="1:9" s="5" customFormat="1" ht="12.75">
      <c r="A110" s="2"/>
      <c r="B110" s="2">
        <f>SUM(B107:B109)</f>
        <v>4.5</v>
      </c>
      <c r="C110" s="2">
        <f>SUM(C107:C109)</f>
        <v>8</v>
      </c>
      <c r="D110" s="2">
        <f>SUM(D107:D109)</f>
        <v>1.5333333333333332</v>
      </c>
      <c r="E110" s="2"/>
      <c r="F110" s="2">
        <f>SUM(F107:F109)</f>
        <v>3.8039514224280473</v>
      </c>
      <c r="G110" s="2"/>
      <c r="H110" s="2">
        <f>SUM(H107:H109)</f>
        <v>3.003694598063639</v>
      </c>
      <c r="I110" s="45"/>
    </row>
    <row r="111" s="5" customFormat="1" ht="12.75"/>
    <row r="112" spans="3:7" s="5" customFormat="1" ht="12.75">
      <c r="C112" s="7" t="s">
        <v>7</v>
      </c>
      <c r="D112" s="8">
        <f>(3.003695-3)/2</f>
        <v>0.001847500000000002</v>
      </c>
      <c r="E112" s="7" t="s">
        <v>8</v>
      </c>
      <c r="F112" s="8">
        <f>D112/0.58</f>
        <v>0.0031853448275862106</v>
      </c>
      <c r="G112" s="48">
        <v>0.003</v>
      </c>
    </row>
    <row r="114" spans="1:8" s="5" customFormat="1" ht="12.75">
      <c r="A114" s="2">
        <v>3</v>
      </c>
      <c r="B114" s="2" t="s">
        <v>38</v>
      </c>
      <c r="C114" s="2" t="s">
        <v>39</v>
      </c>
      <c r="D114" s="2" t="s">
        <v>40</v>
      </c>
      <c r="E114" s="2" t="s">
        <v>0</v>
      </c>
      <c r="F114" s="2" t="s">
        <v>16</v>
      </c>
      <c r="G114" s="2" t="s">
        <v>17</v>
      </c>
      <c r="H114" s="2" t="s">
        <v>2</v>
      </c>
    </row>
    <row r="115" spans="1:8" s="5" customFormat="1" ht="12.75">
      <c r="A115" s="2" t="s">
        <v>38</v>
      </c>
      <c r="B115" s="2">
        <v>1</v>
      </c>
      <c r="C115" s="2">
        <f>1/3</f>
        <v>0.3333333333333333</v>
      </c>
      <c r="D115" s="2">
        <f>1/3</f>
        <v>0.3333333333333333</v>
      </c>
      <c r="E115" s="38">
        <f>B115*C115*D115</f>
        <v>0.1111111111111111</v>
      </c>
      <c r="F115" s="2">
        <f>POWER(E115,1/3)</f>
        <v>0.4807498567691361</v>
      </c>
      <c r="G115" s="2">
        <f>F115/F118</f>
        <v>0.13964793890611582</v>
      </c>
      <c r="H115" s="2">
        <f>G115*B118</f>
        <v>0.9775355723428107</v>
      </c>
    </row>
    <row r="116" spans="1:8" s="5" customFormat="1" ht="12.75">
      <c r="A116" s="2" t="s">
        <v>39</v>
      </c>
      <c r="B116" s="2">
        <f>1/C115</f>
        <v>3</v>
      </c>
      <c r="C116" s="2">
        <v>1</v>
      </c>
      <c r="D116" s="2">
        <v>2</v>
      </c>
      <c r="E116" s="38">
        <f>B116*C116*D116</f>
        <v>6</v>
      </c>
      <c r="F116" s="2">
        <f>POWER(E116,1/3)</f>
        <v>1.8171205928321397</v>
      </c>
      <c r="G116" s="2">
        <f>F116/F118</f>
        <v>0.5278361334067456</v>
      </c>
      <c r="H116" s="2">
        <f>G116*C118</f>
        <v>0.9676995779123669</v>
      </c>
    </row>
    <row r="117" spans="1:8" s="5" customFormat="1" ht="12.75">
      <c r="A117" s="2" t="s">
        <v>40</v>
      </c>
      <c r="B117" s="2">
        <f>1/D115</f>
        <v>3</v>
      </c>
      <c r="C117" s="2">
        <f>1/D116</f>
        <v>0.5</v>
      </c>
      <c r="D117" s="2">
        <v>1</v>
      </c>
      <c r="E117" s="38">
        <f>B117*C117*D117</f>
        <v>1.5</v>
      </c>
      <c r="F117" s="2">
        <f>POWER(E117,1/3)</f>
        <v>1.1447142425533319</v>
      </c>
      <c r="G117" s="2">
        <f>F117/F118</f>
        <v>0.3325159276871386</v>
      </c>
      <c r="H117" s="2">
        <f>G117*D118</f>
        <v>1.1083864256237954</v>
      </c>
    </row>
    <row r="118" spans="1:9" s="5" customFormat="1" ht="12.75">
      <c r="A118" s="2"/>
      <c r="B118" s="2">
        <f>SUM(B115:B117)</f>
        <v>7</v>
      </c>
      <c r="C118" s="2">
        <f>SUM(C115:C117)</f>
        <v>1.8333333333333333</v>
      </c>
      <c r="D118" s="2">
        <f>SUM(D115:D117)</f>
        <v>3.3333333333333335</v>
      </c>
      <c r="E118" s="2"/>
      <c r="F118" s="2">
        <f>SUM(F115:F117)</f>
        <v>3.4425846921546075</v>
      </c>
      <c r="G118" s="2"/>
      <c r="H118" s="2">
        <f>SUM(H115:H117)</f>
        <v>3.053621575878973</v>
      </c>
      <c r="I118" s="45"/>
    </row>
    <row r="119" s="5" customFormat="1" ht="12.75"/>
    <row r="120" spans="3:7" s="5" customFormat="1" ht="12.75">
      <c r="C120" s="7" t="s">
        <v>7</v>
      </c>
      <c r="D120" s="8">
        <f>(3.053622-3)/2</f>
        <v>0.026810999999999918</v>
      </c>
      <c r="E120" s="7" t="s">
        <v>8</v>
      </c>
      <c r="F120" s="8">
        <f>D120/0.58</f>
        <v>0.04622586206896538</v>
      </c>
      <c r="G120" s="48">
        <v>0.04</v>
      </c>
    </row>
    <row r="129" spans="1:8" s="5" customFormat="1" ht="12.75">
      <c r="A129" s="2"/>
      <c r="B129" s="2">
        <v>1</v>
      </c>
      <c r="C129" s="2">
        <v>2</v>
      </c>
      <c r="D129" s="2">
        <v>3</v>
      </c>
      <c r="E129" s="2" t="s">
        <v>0</v>
      </c>
      <c r="F129" s="2" t="s">
        <v>16</v>
      </c>
      <c r="G129" s="2" t="s">
        <v>17</v>
      </c>
      <c r="H129" s="2" t="s">
        <v>2</v>
      </c>
    </row>
    <row r="130" spans="1:8" s="5" customFormat="1" ht="12.75">
      <c r="A130" s="2">
        <v>1</v>
      </c>
      <c r="B130" s="2">
        <v>1</v>
      </c>
      <c r="C130" s="2">
        <v>1</v>
      </c>
      <c r="D130" s="2">
        <v>5</v>
      </c>
      <c r="E130" s="38">
        <f>B130*C130*D130</f>
        <v>5</v>
      </c>
      <c r="F130" s="2">
        <f>POWER(E130,1/3)</f>
        <v>1.7099759466766968</v>
      </c>
      <c r="G130" s="2">
        <f>F130/F133</f>
        <v>0.4806400851812919</v>
      </c>
      <c r="H130" s="2">
        <f>G130*B133</f>
        <v>1.0574081873988423</v>
      </c>
    </row>
    <row r="131" spans="1:8" s="5" customFormat="1" ht="12.75">
      <c r="A131" s="2">
        <v>2</v>
      </c>
      <c r="B131" s="2">
        <f>1/C130</f>
        <v>1</v>
      </c>
      <c r="C131" s="2">
        <v>1</v>
      </c>
      <c r="D131" s="2">
        <v>3</v>
      </c>
      <c r="E131" s="38">
        <f>B131*C131*D131</f>
        <v>3</v>
      </c>
      <c r="F131" s="2">
        <f>POWER(E131,1/3)</f>
        <v>1.4422495703074083</v>
      </c>
      <c r="G131" s="2">
        <f>F131/F133</f>
        <v>0.40538754809531685</v>
      </c>
      <c r="H131" s="2">
        <f>G131*C133</f>
        <v>0.9459042788890727</v>
      </c>
    </row>
    <row r="132" spans="1:8" s="5" customFormat="1" ht="12.75">
      <c r="A132" s="2">
        <v>3</v>
      </c>
      <c r="B132" s="2">
        <f>1/D130</f>
        <v>0.2</v>
      </c>
      <c r="C132" s="2">
        <f>1/D131</f>
        <v>0.3333333333333333</v>
      </c>
      <c r="D132" s="2">
        <v>1</v>
      </c>
      <c r="E132" s="38">
        <f>B132*C132*D132</f>
        <v>0.06666666666666667</v>
      </c>
      <c r="F132" s="2">
        <f>POWER(E132,1/3)</f>
        <v>0.40548013303822666</v>
      </c>
      <c r="G132" s="2">
        <f>F132/F133</f>
        <v>0.11397236672339138</v>
      </c>
      <c r="H132" s="2">
        <f>G132*D133</f>
        <v>1.0257513005105223</v>
      </c>
    </row>
    <row r="133" spans="1:9" s="5" customFormat="1" ht="12.75">
      <c r="A133" s="2"/>
      <c r="B133" s="2">
        <f>SUM(B130:B132)</f>
        <v>2.2</v>
      </c>
      <c r="C133" s="2">
        <f>SUM(C130:C132)</f>
        <v>2.3333333333333335</v>
      </c>
      <c r="D133" s="2">
        <f>SUM(D130:D132)</f>
        <v>9</v>
      </c>
      <c r="E133" s="2"/>
      <c r="F133" s="2">
        <f>SUM(F130:F132)</f>
        <v>3.5577056500223314</v>
      </c>
      <c r="G133" s="2"/>
      <c r="H133" s="2">
        <f>SUM(H130:H132)</f>
        <v>3.0290637667984375</v>
      </c>
      <c r="I133" s="45"/>
    </row>
    <row r="134" s="5" customFormat="1" ht="12.75"/>
    <row r="135" spans="3:7" s="5" customFormat="1" ht="12.75">
      <c r="C135" s="7" t="s">
        <v>7</v>
      </c>
      <c r="D135" s="8">
        <f>(3.029064-3)/2</f>
        <v>0.01453199999999999</v>
      </c>
      <c r="E135" s="7" t="s">
        <v>8</v>
      </c>
      <c r="F135" s="8">
        <f>D135/0.58</f>
        <v>0.025055172413793087</v>
      </c>
      <c r="G135" s="48">
        <v>0.02</v>
      </c>
    </row>
    <row r="136" ht="12.75">
      <c r="G136" s="47"/>
    </row>
    <row r="137" spans="1:8" s="5" customFormat="1" ht="12.75">
      <c r="A137" s="2">
        <v>1</v>
      </c>
      <c r="B137" s="2" t="s">
        <v>38</v>
      </c>
      <c r="C137" s="2" t="s">
        <v>39</v>
      </c>
      <c r="D137" s="2" t="s">
        <v>40</v>
      </c>
      <c r="E137" s="2" t="s">
        <v>0</v>
      </c>
      <c r="F137" s="2" t="s">
        <v>16</v>
      </c>
      <c r="G137" s="2" t="s">
        <v>17</v>
      </c>
      <c r="H137" s="2" t="s">
        <v>2</v>
      </c>
    </row>
    <row r="138" spans="1:8" s="5" customFormat="1" ht="12.75">
      <c r="A138" s="2" t="s">
        <v>38</v>
      </c>
      <c r="B138" s="2">
        <v>1</v>
      </c>
      <c r="C138" s="53">
        <v>2</v>
      </c>
      <c r="D138" s="60">
        <v>3</v>
      </c>
      <c r="E138" s="38">
        <f>B138*C138*D138</f>
        <v>6</v>
      </c>
      <c r="F138" s="2">
        <f>POWER(E138,1/3)</f>
        <v>1.8171205928321397</v>
      </c>
      <c r="G138" s="2">
        <f>F138/F141</f>
        <v>0.5499456072975836</v>
      </c>
      <c r="H138" s="2">
        <f>G138*B141</f>
        <v>1.0082336133789032</v>
      </c>
    </row>
    <row r="139" spans="1:8" s="5" customFormat="1" ht="12.75">
      <c r="A139" s="2" t="s">
        <v>39</v>
      </c>
      <c r="B139" s="2">
        <f>1/C138</f>
        <v>0.5</v>
      </c>
      <c r="C139" s="2">
        <v>1</v>
      </c>
      <c r="D139" s="60">
        <v>1</v>
      </c>
      <c r="E139" s="38">
        <f>B139*C139*D139</f>
        <v>0.5</v>
      </c>
      <c r="F139" s="2">
        <f>POWER(E139,1/3)</f>
        <v>0.7937005259840998</v>
      </c>
      <c r="G139" s="2">
        <f>F139/F141</f>
        <v>0.2402108696013546</v>
      </c>
      <c r="H139" s="2">
        <f>G139*C141</f>
        <v>0.9608434784054184</v>
      </c>
    </row>
    <row r="140" spans="1:8" s="5" customFormat="1" ht="12.75">
      <c r="A140" s="2" t="s">
        <v>40</v>
      </c>
      <c r="B140" s="2">
        <f>1/D138</f>
        <v>0.3333333333333333</v>
      </c>
      <c r="C140" s="2">
        <f>1/D139</f>
        <v>1</v>
      </c>
      <c r="D140" s="2">
        <v>1</v>
      </c>
      <c r="E140" s="38">
        <f>B140*C140*D140</f>
        <v>0.3333333333333333</v>
      </c>
      <c r="F140" s="2">
        <f>POWER(E140,1/3)</f>
        <v>0.6933612743506347</v>
      </c>
      <c r="G140" s="2">
        <f>F140/F141</f>
        <v>0.2098435231010618</v>
      </c>
      <c r="H140" s="2">
        <f>G140*D141</f>
        <v>1.049217615505309</v>
      </c>
    </row>
    <row r="141" spans="1:9" s="5" customFormat="1" ht="12.75">
      <c r="A141" s="2"/>
      <c r="B141" s="2">
        <f>SUM(B138:B140)</f>
        <v>1.8333333333333333</v>
      </c>
      <c r="C141" s="2">
        <f>SUM(C138:C140)</f>
        <v>4</v>
      </c>
      <c r="D141" s="2">
        <f>SUM(D138:D140)</f>
        <v>5</v>
      </c>
      <c r="E141" s="2"/>
      <c r="F141" s="2">
        <f>SUM(F138:F140)</f>
        <v>3.304182393166874</v>
      </c>
      <c r="G141" s="2"/>
      <c r="H141" s="2">
        <f>SUM(H138:H140)</f>
        <v>3.0182947072896305</v>
      </c>
      <c r="I141" s="45"/>
    </row>
    <row r="142" s="5" customFormat="1" ht="12.75"/>
    <row r="143" spans="3:7" s="5" customFormat="1" ht="12.75">
      <c r="C143" s="7" t="s">
        <v>7</v>
      </c>
      <c r="D143" s="8">
        <f>(3.018295-3)/2</f>
        <v>0.009147500000000086</v>
      </c>
      <c r="E143" s="7" t="s">
        <v>8</v>
      </c>
      <c r="F143" s="8">
        <f>D143/0.58</f>
        <v>0.01577155172413808</v>
      </c>
      <c r="G143" s="48">
        <v>0.01</v>
      </c>
    </row>
    <row r="145" spans="1:8" s="5" customFormat="1" ht="12.75">
      <c r="A145" s="2">
        <v>2</v>
      </c>
      <c r="B145" s="2" t="s">
        <v>38</v>
      </c>
      <c r="C145" s="2" t="s">
        <v>39</v>
      </c>
      <c r="D145" s="2" t="s">
        <v>40</v>
      </c>
      <c r="E145" s="2" t="s">
        <v>0</v>
      </c>
      <c r="F145" s="2" t="s">
        <v>16</v>
      </c>
      <c r="G145" s="2" t="s">
        <v>17</v>
      </c>
      <c r="H145" s="2" t="s">
        <v>2</v>
      </c>
    </row>
    <row r="146" spans="1:8" s="5" customFormat="1" ht="12.75">
      <c r="A146" s="2" t="s">
        <v>38</v>
      </c>
      <c r="B146" s="2">
        <v>1</v>
      </c>
      <c r="C146" s="2">
        <f>1/4</f>
        <v>0.25</v>
      </c>
      <c r="D146" s="2">
        <v>2</v>
      </c>
      <c r="E146" s="38">
        <f>B146*C146*D146</f>
        <v>0.5</v>
      </c>
      <c r="F146" s="2">
        <f>POWER(E146,1/3)</f>
        <v>0.7937005259840998</v>
      </c>
      <c r="G146" s="2">
        <f>F146/F149</f>
        <v>0.21844265865575696</v>
      </c>
      <c r="H146" s="2">
        <f>G146*B149</f>
        <v>1.2014346226066632</v>
      </c>
    </row>
    <row r="147" spans="1:8" s="5" customFormat="1" ht="12.75">
      <c r="A147" s="2" t="s">
        <v>39</v>
      </c>
      <c r="B147" s="2">
        <f>1/C146</f>
        <v>4</v>
      </c>
      <c r="C147" s="2">
        <v>1</v>
      </c>
      <c r="D147" s="2">
        <v>3</v>
      </c>
      <c r="E147" s="38">
        <f>B147*C147*D147</f>
        <v>12</v>
      </c>
      <c r="F147" s="2">
        <f>POWER(E147,1/3)</f>
        <v>2.2894284851066637</v>
      </c>
      <c r="G147" s="2">
        <f>F147/F149</f>
        <v>0.6300976611661467</v>
      </c>
      <c r="H147" s="2">
        <f>G147*C149</f>
        <v>0.9976546301797323</v>
      </c>
    </row>
    <row r="148" spans="1:8" s="5" customFormat="1" ht="12.75">
      <c r="A148" s="2" t="s">
        <v>40</v>
      </c>
      <c r="B148" s="2">
        <f>1/D146</f>
        <v>0.5</v>
      </c>
      <c r="C148" s="2">
        <f>1/D147</f>
        <v>0.3333333333333333</v>
      </c>
      <c r="D148" s="2">
        <v>1</v>
      </c>
      <c r="E148" s="38">
        <f>B148*C148*D148</f>
        <v>0.16666666666666666</v>
      </c>
      <c r="F148" s="2">
        <f>POWER(E148,1/3)</f>
        <v>0.5503212081491045</v>
      </c>
      <c r="G148" s="2">
        <f>F148/F149</f>
        <v>0.15145968017809636</v>
      </c>
      <c r="H148" s="2">
        <f>G148*D149</f>
        <v>0.9087580810685781</v>
      </c>
    </row>
    <row r="149" spans="1:9" s="5" customFormat="1" ht="12.75">
      <c r="A149" s="2"/>
      <c r="B149" s="2">
        <f>SUM(B146:B148)</f>
        <v>5.5</v>
      </c>
      <c r="C149" s="2">
        <f>SUM(C146:C148)</f>
        <v>1.5833333333333333</v>
      </c>
      <c r="D149" s="2">
        <f>SUM(D146:D148)</f>
        <v>6</v>
      </c>
      <c r="E149" s="2"/>
      <c r="F149" s="2">
        <f>SUM(F146:F148)</f>
        <v>3.633450219239868</v>
      </c>
      <c r="G149" s="2"/>
      <c r="H149" s="2">
        <f>SUM(H146:H148)</f>
        <v>3.107847333854974</v>
      </c>
      <c r="I149" s="45"/>
    </row>
    <row r="150" s="5" customFormat="1" ht="12.75"/>
    <row r="151" spans="3:7" s="5" customFormat="1" ht="12.75">
      <c r="C151" s="7" t="s">
        <v>7</v>
      </c>
      <c r="D151" s="8">
        <f>(3.107847-3)/2</f>
        <v>0.05392350000000001</v>
      </c>
      <c r="E151" s="7" t="s">
        <v>8</v>
      </c>
      <c r="F151" s="8">
        <f>D151/0.58</f>
        <v>0.09297155172413796</v>
      </c>
      <c r="G151" s="48">
        <v>0.09</v>
      </c>
    </row>
    <row r="153" spans="1:8" s="5" customFormat="1" ht="12.75">
      <c r="A153" s="2">
        <v>3</v>
      </c>
      <c r="B153" s="2" t="s">
        <v>38</v>
      </c>
      <c r="C153" s="2" t="s">
        <v>39</v>
      </c>
      <c r="D153" s="2" t="s">
        <v>40</v>
      </c>
      <c r="E153" s="2" t="s">
        <v>0</v>
      </c>
      <c r="F153" s="2" t="s">
        <v>16</v>
      </c>
      <c r="G153" s="2" t="s">
        <v>17</v>
      </c>
      <c r="H153" s="2" t="s">
        <v>2</v>
      </c>
    </row>
    <row r="154" spans="1:8" s="5" customFormat="1" ht="12.75">
      <c r="A154" s="2" t="s">
        <v>38</v>
      </c>
      <c r="B154" s="2">
        <v>1</v>
      </c>
      <c r="C154" s="2">
        <f>1/4</f>
        <v>0.25</v>
      </c>
      <c r="D154" s="2">
        <v>2</v>
      </c>
      <c r="E154" s="38">
        <f>B154*C154*D154</f>
        <v>0.5</v>
      </c>
      <c r="F154" s="2">
        <f>POWER(E154,1/3)</f>
        <v>0.7937005259840998</v>
      </c>
      <c r="G154" s="2">
        <f>F154/F157</f>
        <v>0.19980996310201243</v>
      </c>
      <c r="H154" s="2">
        <f>G154*B157</f>
        <v>1.0989547970610685</v>
      </c>
    </row>
    <row r="155" spans="1:8" s="5" customFormat="1" ht="12.75">
      <c r="A155" s="2" t="s">
        <v>39</v>
      </c>
      <c r="B155" s="2">
        <f>1/C154</f>
        <v>4</v>
      </c>
      <c r="C155" s="2">
        <v>1</v>
      </c>
      <c r="D155" s="2">
        <v>5</v>
      </c>
      <c r="E155" s="38">
        <f>B155*C155*D155</f>
        <v>20</v>
      </c>
      <c r="F155" s="2">
        <f>POWER(E155,1/3)</f>
        <v>2.7144176165949063</v>
      </c>
      <c r="G155" s="2">
        <f>F155/F157</f>
        <v>0.6833404616215991</v>
      </c>
      <c r="H155" s="2">
        <f>G155*C157</f>
        <v>0.9908436693513187</v>
      </c>
    </row>
    <row r="156" spans="1:8" s="5" customFormat="1" ht="12.75">
      <c r="A156" s="2" t="s">
        <v>40</v>
      </c>
      <c r="B156" s="2">
        <f>1/D154</f>
        <v>0.5</v>
      </c>
      <c r="C156" s="2">
        <f>1/D155</f>
        <v>0.2</v>
      </c>
      <c r="D156" s="2">
        <v>1</v>
      </c>
      <c r="E156" s="38">
        <f>B156*C156*D156</f>
        <v>0.1</v>
      </c>
      <c r="F156" s="2">
        <f>POWER(E156,1/3)</f>
        <v>0.464158883361278</v>
      </c>
      <c r="G156" s="2">
        <f>F156/F157</f>
        <v>0.11684957527638853</v>
      </c>
      <c r="H156" s="2">
        <f>G156*D157</f>
        <v>0.9347966022111083</v>
      </c>
    </row>
    <row r="157" spans="1:9" s="5" customFormat="1" ht="12.75">
      <c r="A157" s="2"/>
      <c r="B157" s="2">
        <f>SUM(B154:B156)</f>
        <v>5.5</v>
      </c>
      <c r="C157" s="2">
        <f>SUM(C154:C156)</f>
        <v>1.45</v>
      </c>
      <c r="D157" s="2">
        <f>SUM(D154:D156)</f>
        <v>8</v>
      </c>
      <c r="E157" s="2"/>
      <c r="F157" s="2">
        <f>SUM(F154:F156)</f>
        <v>3.9722770259402838</v>
      </c>
      <c r="G157" s="2"/>
      <c r="H157" s="2">
        <f>SUM(H154:H156)</f>
        <v>3.024595068623495</v>
      </c>
      <c r="I157" s="45"/>
    </row>
    <row r="158" s="5" customFormat="1" ht="12.75"/>
    <row r="159" spans="3:7" s="5" customFormat="1" ht="12.75">
      <c r="C159" s="7" t="s">
        <v>7</v>
      </c>
      <c r="D159" s="8">
        <f>(3.024595-3)/2</f>
        <v>0.012297500000000072</v>
      </c>
      <c r="E159" s="7" t="s">
        <v>8</v>
      </c>
      <c r="F159" s="8">
        <f>D159/0.58</f>
        <v>0.02120258620689668</v>
      </c>
      <c r="G159" s="48">
        <v>0.02</v>
      </c>
    </row>
    <row r="167" spans="1:8" s="5" customFormat="1" ht="12.75">
      <c r="A167" s="2"/>
      <c r="B167" s="2">
        <v>1</v>
      </c>
      <c r="C167" s="2">
        <v>2</v>
      </c>
      <c r="D167" s="2">
        <v>3</v>
      </c>
      <c r="E167" s="2" t="s">
        <v>0</v>
      </c>
      <c r="F167" s="2" t="s">
        <v>16</v>
      </c>
      <c r="G167" s="2" t="s">
        <v>17</v>
      </c>
      <c r="H167" s="2" t="s">
        <v>2</v>
      </c>
    </row>
    <row r="168" spans="1:8" s="5" customFormat="1" ht="12.75">
      <c r="A168" s="2">
        <v>1</v>
      </c>
      <c r="B168" s="2">
        <v>1</v>
      </c>
      <c r="C168" s="2">
        <v>2</v>
      </c>
      <c r="D168" s="2">
        <f>1/5</f>
        <v>0.2</v>
      </c>
      <c r="E168" s="38">
        <f>B168*C168*D168</f>
        <v>0.4</v>
      </c>
      <c r="F168" s="2">
        <f>POWER(E168,1/3)</f>
        <v>0.7368062997280773</v>
      </c>
      <c r="G168" s="2">
        <f>F168/F171</f>
        <v>0.18647546059949713</v>
      </c>
      <c r="H168" s="2">
        <f>G168*B171</f>
        <v>1.2120904938967314</v>
      </c>
    </row>
    <row r="169" spans="1:8" s="5" customFormat="1" ht="12.75">
      <c r="A169" s="2">
        <v>2</v>
      </c>
      <c r="B169" s="2">
        <f>1/C168</f>
        <v>0.5</v>
      </c>
      <c r="C169" s="2">
        <v>1</v>
      </c>
      <c r="D169" s="2">
        <f>1/4</f>
        <v>0.25</v>
      </c>
      <c r="E169" s="38">
        <f>B169*C169*D169</f>
        <v>0.125</v>
      </c>
      <c r="F169" s="2">
        <f>POWER(E169,1/3)</f>
        <v>0.5000000000000001</v>
      </c>
      <c r="G169" s="2">
        <f>F169/F171</f>
        <v>0.12654306882848113</v>
      </c>
      <c r="H169" s="2">
        <f>G169*C171</f>
        <v>0.8858014817993679</v>
      </c>
    </row>
    <row r="170" spans="1:8" s="5" customFormat="1" ht="12.75">
      <c r="A170" s="2">
        <v>3</v>
      </c>
      <c r="B170" s="2">
        <f>1/D168</f>
        <v>5</v>
      </c>
      <c r="C170" s="2">
        <f>1/D169</f>
        <v>4</v>
      </c>
      <c r="D170" s="2">
        <v>1</v>
      </c>
      <c r="E170" s="38">
        <f>B170*C170*D170</f>
        <v>20</v>
      </c>
      <c r="F170" s="2">
        <f>POWER(E170,1/3)</f>
        <v>2.7144176165949063</v>
      </c>
      <c r="G170" s="2">
        <f>F170/F171</f>
        <v>0.6869814705720217</v>
      </c>
      <c r="H170" s="2">
        <f>G170*D171</f>
        <v>0.9961231323294315</v>
      </c>
    </row>
    <row r="171" spans="1:9" s="5" customFormat="1" ht="12.75">
      <c r="A171" s="2"/>
      <c r="B171" s="2">
        <f>SUM(B168:B170)</f>
        <v>6.5</v>
      </c>
      <c r="C171" s="2">
        <f>SUM(C168:C170)</f>
        <v>7</v>
      </c>
      <c r="D171" s="2">
        <f>SUM(D168:D170)</f>
        <v>1.45</v>
      </c>
      <c r="E171" s="2"/>
      <c r="F171" s="2">
        <f>SUM(F168:F170)</f>
        <v>3.951223916322984</v>
      </c>
      <c r="G171" s="2"/>
      <c r="H171" s="2">
        <f>SUM(H168:H170)</f>
        <v>3.0940151080255305</v>
      </c>
      <c r="I171" s="45"/>
    </row>
    <row r="172" s="5" customFormat="1" ht="12.75"/>
    <row r="173" spans="3:7" s="5" customFormat="1" ht="12.75">
      <c r="C173" s="7" t="s">
        <v>7</v>
      </c>
      <c r="D173" s="8">
        <f>(3.094015-3)/2</f>
        <v>0.04700750000000009</v>
      </c>
      <c r="E173" s="7" t="s">
        <v>8</v>
      </c>
      <c r="F173" s="8">
        <f>D173/0.58</f>
        <v>0.08104741379310361</v>
      </c>
      <c r="G173" s="48">
        <v>0.08</v>
      </c>
    </row>
    <row r="174" ht="12.75">
      <c r="G174" s="47"/>
    </row>
    <row r="175" spans="1:8" s="5" customFormat="1" ht="12.75">
      <c r="A175" s="2">
        <v>1</v>
      </c>
      <c r="B175" s="2" t="s">
        <v>38</v>
      </c>
      <c r="C175" s="2" t="s">
        <v>39</v>
      </c>
      <c r="D175" s="2" t="s">
        <v>40</v>
      </c>
      <c r="E175" s="2" t="s">
        <v>0</v>
      </c>
      <c r="F175" s="2" t="s">
        <v>16</v>
      </c>
      <c r="G175" s="2" t="s">
        <v>17</v>
      </c>
      <c r="H175" s="2" t="s">
        <v>2</v>
      </c>
    </row>
    <row r="176" spans="1:8" s="5" customFormat="1" ht="12.75">
      <c r="A176" s="2" t="s">
        <v>38</v>
      </c>
      <c r="B176" s="2">
        <v>1</v>
      </c>
      <c r="C176" s="53">
        <f>1/3</f>
        <v>0.3333333333333333</v>
      </c>
      <c r="D176" s="60">
        <f>1/5</f>
        <v>0.2</v>
      </c>
      <c r="E176" s="38">
        <f>B176*C176*D176</f>
        <v>0.06666666666666667</v>
      </c>
      <c r="F176" s="2">
        <f>POWER(E176,1/3)</f>
        <v>0.40548013303822666</v>
      </c>
      <c r="G176" s="2">
        <f>F176/F179</f>
        <v>0.11397236672339137</v>
      </c>
      <c r="H176" s="2">
        <f>G176*B179</f>
        <v>1.0257513005105223</v>
      </c>
    </row>
    <row r="177" spans="1:8" s="5" customFormat="1" ht="12.75">
      <c r="A177" s="2" t="s">
        <v>39</v>
      </c>
      <c r="B177" s="2">
        <f>1/C176</f>
        <v>3</v>
      </c>
      <c r="C177" s="2">
        <v>1</v>
      </c>
      <c r="D177" s="60">
        <v>1</v>
      </c>
      <c r="E177" s="38">
        <f>B177*C177*D177</f>
        <v>3</v>
      </c>
      <c r="F177" s="2">
        <f>POWER(E177,1/3)</f>
        <v>1.4422495703074083</v>
      </c>
      <c r="G177" s="2">
        <f>F177/F179</f>
        <v>0.4053875480953168</v>
      </c>
      <c r="H177" s="2">
        <f>G177*C179</f>
        <v>0.9459042788890724</v>
      </c>
    </row>
    <row r="178" spans="1:8" s="5" customFormat="1" ht="12.75">
      <c r="A178" s="2" t="s">
        <v>40</v>
      </c>
      <c r="B178" s="2">
        <f>1/D176</f>
        <v>5</v>
      </c>
      <c r="C178" s="2">
        <f>1/D177</f>
        <v>1</v>
      </c>
      <c r="D178" s="2">
        <v>1</v>
      </c>
      <c r="E178" s="38">
        <f>B178*C178*D178</f>
        <v>5</v>
      </c>
      <c r="F178" s="2">
        <f>POWER(E178,1/3)</f>
        <v>1.7099759466766968</v>
      </c>
      <c r="G178" s="2">
        <f>F178/F179</f>
        <v>0.48064008518129187</v>
      </c>
      <c r="H178" s="2">
        <f>G178*D179</f>
        <v>1.0574081873988421</v>
      </c>
    </row>
    <row r="179" spans="1:9" s="5" customFormat="1" ht="12.75">
      <c r="A179" s="2"/>
      <c r="B179" s="2">
        <f>SUM(B176:B178)</f>
        <v>9</v>
      </c>
      <c r="C179" s="2">
        <f>SUM(C176:C178)</f>
        <v>2.333333333333333</v>
      </c>
      <c r="D179" s="2">
        <f>SUM(D176:D178)</f>
        <v>2.2</v>
      </c>
      <c r="E179" s="2"/>
      <c r="F179" s="2">
        <f>SUM(F176:F178)</f>
        <v>3.557705650022332</v>
      </c>
      <c r="G179" s="2"/>
      <c r="H179" s="2">
        <f>SUM(H176:H178)</f>
        <v>3.029063766798437</v>
      </c>
      <c r="I179" s="45"/>
    </row>
    <row r="180" s="5" customFormat="1" ht="12.75"/>
    <row r="181" spans="3:7" s="5" customFormat="1" ht="12.75">
      <c r="C181" s="7" t="s">
        <v>7</v>
      </c>
      <c r="D181" s="8">
        <f>(3.029064-3)/2</f>
        <v>0.01453199999999999</v>
      </c>
      <c r="E181" s="7" t="s">
        <v>8</v>
      </c>
      <c r="F181" s="8">
        <f>D181/0.58</f>
        <v>0.025055172413793087</v>
      </c>
      <c r="G181" s="48">
        <v>0.02</v>
      </c>
    </row>
    <row r="183" spans="1:8" s="5" customFormat="1" ht="12.75">
      <c r="A183" s="2">
        <v>2</v>
      </c>
      <c r="B183" s="2" t="s">
        <v>38</v>
      </c>
      <c r="C183" s="2" t="s">
        <v>39</v>
      </c>
      <c r="D183" s="2" t="s">
        <v>40</v>
      </c>
      <c r="E183" s="2" t="s">
        <v>0</v>
      </c>
      <c r="F183" s="2" t="s">
        <v>16</v>
      </c>
      <c r="G183" s="2" t="s">
        <v>17</v>
      </c>
      <c r="H183" s="2" t="s">
        <v>2</v>
      </c>
    </row>
    <row r="184" spans="1:8" s="5" customFormat="1" ht="12.75">
      <c r="A184" s="2" t="s">
        <v>38</v>
      </c>
      <c r="B184" s="2">
        <v>1</v>
      </c>
      <c r="C184" s="2">
        <f>1/2</f>
        <v>0.5</v>
      </c>
      <c r="D184" s="2">
        <v>3</v>
      </c>
      <c r="E184" s="38">
        <f>B184*C184*D184</f>
        <v>1.5</v>
      </c>
      <c r="F184" s="2">
        <f>POWER(E184,1/3)</f>
        <v>1.1447142425533319</v>
      </c>
      <c r="G184" s="2">
        <f>F184/F187</f>
        <v>0.3325159276871386</v>
      </c>
      <c r="H184" s="2">
        <f>G184*B187</f>
        <v>1.1083864256237954</v>
      </c>
    </row>
    <row r="185" spans="1:8" s="5" customFormat="1" ht="12.75">
      <c r="A185" s="2" t="s">
        <v>39</v>
      </c>
      <c r="B185" s="2">
        <f>1/C184</f>
        <v>2</v>
      </c>
      <c r="C185" s="2">
        <v>1</v>
      </c>
      <c r="D185" s="2">
        <v>3</v>
      </c>
      <c r="E185" s="38">
        <f>B185*C185*D185</f>
        <v>6</v>
      </c>
      <c r="F185" s="2">
        <f>POWER(E185,1/3)</f>
        <v>1.8171205928321397</v>
      </c>
      <c r="G185" s="2">
        <f>F185/F187</f>
        <v>0.5278361334067456</v>
      </c>
      <c r="H185" s="2">
        <f>G185*C187</f>
        <v>0.9676995779123669</v>
      </c>
    </row>
    <row r="186" spans="1:8" s="5" customFormat="1" ht="12.75">
      <c r="A186" s="2" t="s">
        <v>40</v>
      </c>
      <c r="B186" s="2">
        <f>1/D184</f>
        <v>0.3333333333333333</v>
      </c>
      <c r="C186" s="2">
        <f>1/D185</f>
        <v>0.3333333333333333</v>
      </c>
      <c r="D186" s="2">
        <v>1</v>
      </c>
      <c r="E186" s="38">
        <f>B186*C186*D186</f>
        <v>0.1111111111111111</v>
      </c>
      <c r="F186" s="2">
        <f>POWER(E186,1/3)</f>
        <v>0.4807498567691361</v>
      </c>
      <c r="G186" s="2">
        <f>F186/F187</f>
        <v>0.13964793890611582</v>
      </c>
      <c r="H186" s="2">
        <f>G186*D187</f>
        <v>0.9775355723428107</v>
      </c>
    </row>
    <row r="187" spans="1:9" s="5" customFormat="1" ht="12.75">
      <c r="A187" s="2"/>
      <c r="B187" s="2">
        <f>SUM(B184:B186)</f>
        <v>3.3333333333333335</v>
      </c>
      <c r="C187" s="2">
        <f>SUM(C184:C186)</f>
        <v>1.8333333333333333</v>
      </c>
      <c r="D187" s="2">
        <f>SUM(D184:D186)</f>
        <v>7</v>
      </c>
      <c r="E187" s="2"/>
      <c r="F187" s="2">
        <f>SUM(F184:F186)</f>
        <v>3.4425846921546075</v>
      </c>
      <c r="G187" s="2"/>
      <c r="H187" s="2">
        <f>SUM(H184:H186)</f>
        <v>3.0536215758789735</v>
      </c>
      <c r="I187" s="45"/>
    </row>
    <row r="188" s="5" customFormat="1" ht="12.75"/>
    <row r="189" spans="3:7" s="5" customFormat="1" ht="12.75">
      <c r="C189" s="7" t="s">
        <v>7</v>
      </c>
      <c r="D189" s="8">
        <f>(3.053622-3)/2</f>
        <v>0.026810999999999918</v>
      </c>
      <c r="E189" s="7" t="s">
        <v>8</v>
      </c>
      <c r="F189" s="8">
        <f>D189/0.58</f>
        <v>0.04622586206896538</v>
      </c>
      <c r="G189" s="48">
        <v>0.04</v>
      </c>
    </row>
    <row r="191" spans="1:8" s="5" customFormat="1" ht="12.75">
      <c r="A191" s="2">
        <v>3</v>
      </c>
      <c r="B191" s="2" t="s">
        <v>38</v>
      </c>
      <c r="C191" s="2" t="s">
        <v>39</v>
      </c>
      <c r="D191" s="2" t="s">
        <v>40</v>
      </c>
      <c r="E191" s="2" t="s">
        <v>0</v>
      </c>
      <c r="F191" s="2" t="s">
        <v>16</v>
      </c>
      <c r="G191" s="2" t="s">
        <v>17</v>
      </c>
      <c r="H191" s="2" t="s">
        <v>2</v>
      </c>
    </row>
    <row r="192" spans="1:8" s="5" customFormat="1" ht="12.75">
      <c r="A192" s="2" t="s">
        <v>38</v>
      </c>
      <c r="B192" s="2">
        <v>1</v>
      </c>
      <c r="C192" s="2">
        <v>2</v>
      </c>
      <c r="D192" s="2">
        <v>3</v>
      </c>
      <c r="E192" s="38">
        <f>B192*C192*D192</f>
        <v>6</v>
      </c>
      <c r="F192" s="2">
        <f>POWER(E192,1/3)</f>
        <v>1.8171205928321397</v>
      </c>
      <c r="G192" s="2">
        <f>F192/F195</f>
        <v>0.5171336186319182</v>
      </c>
      <c r="H192" s="2">
        <f>G192*B195</f>
        <v>0.9480783008251833</v>
      </c>
    </row>
    <row r="193" spans="1:8" s="5" customFormat="1" ht="12.75">
      <c r="A193" s="2" t="s">
        <v>39</v>
      </c>
      <c r="B193" s="2">
        <f>1/C192</f>
        <v>0.5</v>
      </c>
      <c r="C193" s="2">
        <v>1</v>
      </c>
      <c r="D193" s="2">
        <v>4</v>
      </c>
      <c r="E193" s="38">
        <f>B193*C193*D193</f>
        <v>2</v>
      </c>
      <c r="F193" s="2">
        <f>POWER(E193,1/3)</f>
        <v>1.2599210498948732</v>
      </c>
      <c r="G193" s="2">
        <f>F193/F195</f>
        <v>0.35856042482418193</v>
      </c>
      <c r="H193" s="2">
        <f>G193*C195</f>
        <v>1.1653213806785914</v>
      </c>
    </row>
    <row r="194" spans="1:8" s="5" customFormat="1" ht="12.75">
      <c r="A194" s="2" t="s">
        <v>40</v>
      </c>
      <c r="B194" s="2">
        <f>1/D192</f>
        <v>0.3333333333333333</v>
      </c>
      <c r="C194" s="2">
        <f>1/D193</f>
        <v>0.25</v>
      </c>
      <c r="D194" s="2">
        <v>1</v>
      </c>
      <c r="E194" s="38">
        <f>B194*C194*D194</f>
        <v>0.08333333333333333</v>
      </c>
      <c r="F194" s="2">
        <f>POWER(E194,1/3)</f>
        <v>0.4367902323681494</v>
      </c>
      <c r="G194" s="2">
        <f>F194/F195</f>
        <v>0.12430595654389986</v>
      </c>
      <c r="H194" s="2">
        <f>G194*D195</f>
        <v>0.9944476523511989</v>
      </c>
    </row>
    <row r="195" spans="1:9" s="5" customFormat="1" ht="12.75">
      <c r="A195" s="2"/>
      <c r="B195" s="2">
        <f>SUM(B192:B194)</f>
        <v>1.8333333333333333</v>
      </c>
      <c r="C195" s="2">
        <f>SUM(C192:C194)</f>
        <v>3.25</v>
      </c>
      <c r="D195" s="2">
        <f>SUM(D192:D194)</f>
        <v>8</v>
      </c>
      <c r="E195" s="2"/>
      <c r="F195" s="2">
        <f>SUM(F192:F194)</f>
        <v>3.5138318750951623</v>
      </c>
      <c r="G195" s="2"/>
      <c r="H195" s="2">
        <f>SUM(H192:H194)</f>
        <v>3.1078473338549735</v>
      </c>
      <c r="I195" s="45"/>
    </row>
    <row r="196" s="5" customFormat="1" ht="12.75"/>
    <row r="197" spans="3:7" s="5" customFormat="1" ht="12.75">
      <c r="C197" s="7" t="s">
        <v>7</v>
      </c>
      <c r="D197" s="8">
        <f>(3.107847-3)/2</f>
        <v>0.05392350000000001</v>
      </c>
      <c r="E197" s="7" t="s">
        <v>8</v>
      </c>
      <c r="F197" s="8">
        <f>D197/0.58</f>
        <v>0.09297155172413796</v>
      </c>
      <c r="G197" s="48">
        <v>0.09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2">
      <selection activeCell="E40" sqref="E40"/>
    </sheetView>
  </sheetViews>
  <sheetFormatPr defaultColWidth="9.33203125" defaultRowHeight="12.75"/>
  <cols>
    <col min="1" max="1" width="14.16015625" style="7" customWidth="1"/>
    <col min="2" max="2" width="12" style="5" customWidth="1"/>
    <col min="3" max="3" width="12.5" style="5" customWidth="1"/>
    <col min="4" max="4" width="11.5" style="5" customWidth="1"/>
    <col min="5" max="5" width="12" style="5" customWidth="1"/>
    <col min="6" max="6" width="12.83203125" style="5" customWidth="1"/>
    <col min="7" max="7" width="19.83203125" style="5" customWidth="1"/>
    <col min="8" max="16384" width="9.33203125" style="5" customWidth="1"/>
  </cols>
  <sheetData>
    <row r="1" ht="12.75">
      <c r="D1" s="7" t="s">
        <v>141</v>
      </c>
    </row>
    <row r="2" ht="12.75">
      <c r="D2" s="6" t="s">
        <v>142</v>
      </c>
    </row>
    <row r="3" ht="12.75">
      <c r="D3" s="6"/>
    </row>
    <row r="4" spans="1:7" s="6" customFormat="1" ht="12.75">
      <c r="A4" s="71" t="s">
        <v>15</v>
      </c>
      <c r="B4" s="54" t="s">
        <v>10</v>
      </c>
      <c r="C4" s="54" t="s">
        <v>11</v>
      </c>
      <c r="D4" s="54" t="s">
        <v>12</v>
      </c>
      <c r="E4" s="54" t="s">
        <v>13</v>
      </c>
      <c r="F4" s="54" t="s">
        <v>14</v>
      </c>
      <c r="G4" s="54" t="s">
        <v>17</v>
      </c>
    </row>
    <row r="5" spans="1:7" ht="12.75">
      <c r="A5" s="71" t="s">
        <v>10</v>
      </c>
      <c r="B5" s="2">
        <v>1</v>
      </c>
      <c r="C5" s="2">
        <v>1</v>
      </c>
      <c r="D5" s="2">
        <v>3</v>
      </c>
      <c r="E5" s="2">
        <v>5</v>
      </c>
      <c r="F5" s="2">
        <v>3</v>
      </c>
      <c r="G5" s="2">
        <v>0.344</v>
      </c>
    </row>
    <row r="6" spans="1:7" ht="12.75">
      <c r="A6" s="71" t="s">
        <v>11</v>
      </c>
      <c r="B6" s="2">
        <v>1</v>
      </c>
      <c r="C6" s="2">
        <v>1</v>
      </c>
      <c r="D6" s="2">
        <v>3</v>
      </c>
      <c r="E6" s="2">
        <v>5</v>
      </c>
      <c r="F6" s="2">
        <v>3</v>
      </c>
      <c r="G6" s="2">
        <v>0.344</v>
      </c>
    </row>
    <row r="7" spans="1:7" ht="12.75">
      <c r="A7" s="71" t="s">
        <v>12</v>
      </c>
      <c r="B7" s="49">
        <v>0.3333333333333333</v>
      </c>
      <c r="C7" s="49">
        <v>0.3333333333333333</v>
      </c>
      <c r="D7" s="51">
        <v>1</v>
      </c>
      <c r="E7" s="51">
        <v>3</v>
      </c>
      <c r="F7" s="51">
        <v>1</v>
      </c>
      <c r="G7" s="50">
        <v>0.129</v>
      </c>
    </row>
    <row r="8" spans="1:7" ht="12.75">
      <c r="A8" s="71" t="s">
        <v>13</v>
      </c>
      <c r="B8" s="49">
        <v>0.2</v>
      </c>
      <c r="C8" s="49">
        <v>0.2</v>
      </c>
      <c r="D8" s="49">
        <v>0.3333333333333333</v>
      </c>
      <c r="E8" s="51">
        <v>1</v>
      </c>
      <c r="F8" s="49">
        <v>0.3333333333333333</v>
      </c>
      <c r="G8" s="50">
        <v>0.054</v>
      </c>
    </row>
    <row r="9" spans="1:7" ht="12.75">
      <c r="A9" s="71" t="s">
        <v>14</v>
      </c>
      <c r="B9" s="49">
        <v>0.3333333333333333</v>
      </c>
      <c r="C9" s="49">
        <v>0.3333333333333333</v>
      </c>
      <c r="D9" s="51">
        <v>1</v>
      </c>
      <c r="E9" s="51">
        <v>3</v>
      </c>
      <c r="F9" s="51">
        <v>1</v>
      </c>
      <c r="G9" s="50">
        <v>0.129</v>
      </c>
    </row>
    <row r="10" spans="2:7" ht="12.75">
      <c r="B10" s="47" t="s">
        <v>41</v>
      </c>
      <c r="C10" s="8">
        <v>5.0447</v>
      </c>
      <c r="D10" s="47" t="s">
        <v>42</v>
      </c>
      <c r="E10" s="8">
        <v>0.009728</v>
      </c>
      <c r="F10" s="7"/>
      <c r="G10" s="8"/>
    </row>
    <row r="12" spans="1:7" s="6" customFormat="1" ht="12.75">
      <c r="A12" s="71" t="s">
        <v>10</v>
      </c>
      <c r="B12" s="54" t="s">
        <v>9</v>
      </c>
      <c r="C12" s="54" t="s">
        <v>18</v>
      </c>
      <c r="D12" s="54" t="s">
        <v>21</v>
      </c>
      <c r="E12" s="54" t="s">
        <v>19</v>
      </c>
      <c r="F12" s="54" t="s">
        <v>20</v>
      </c>
      <c r="G12" s="54" t="s">
        <v>17</v>
      </c>
    </row>
    <row r="13" spans="1:7" ht="12.75">
      <c r="A13" s="71" t="s">
        <v>9</v>
      </c>
      <c r="B13" s="51">
        <v>1</v>
      </c>
      <c r="C13" s="51">
        <v>3</v>
      </c>
      <c r="D13" s="51">
        <v>3</v>
      </c>
      <c r="E13" s="49">
        <v>0.3333333333333333</v>
      </c>
      <c r="F13" s="49">
        <v>0.2</v>
      </c>
      <c r="G13" s="2">
        <v>0.123</v>
      </c>
    </row>
    <row r="14" spans="1:7" ht="12.75">
      <c r="A14" s="71" t="s">
        <v>18</v>
      </c>
      <c r="B14" s="49">
        <v>0.3333333333333333</v>
      </c>
      <c r="C14" s="51">
        <v>1</v>
      </c>
      <c r="D14" s="51">
        <v>1</v>
      </c>
      <c r="E14" s="49">
        <v>0.14285714285714285</v>
      </c>
      <c r="F14" s="49">
        <v>0.14285714285714285</v>
      </c>
      <c r="G14" s="2">
        <v>0.05</v>
      </c>
    </row>
    <row r="15" spans="1:7" ht="12.75">
      <c r="A15" s="71" t="s">
        <v>21</v>
      </c>
      <c r="B15" s="49">
        <v>0.3333333333333333</v>
      </c>
      <c r="C15" s="51">
        <v>1</v>
      </c>
      <c r="D15" s="51">
        <v>1</v>
      </c>
      <c r="E15" s="49">
        <v>0.14285714285714285</v>
      </c>
      <c r="F15" s="49">
        <v>0.14285714285714285</v>
      </c>
      <c r="G15" s="2">
        <v>0.05</v>
      </c>
    </row>
    <row r="16" spans="1:7" ht="12.75">
      <c r="A16" s="71" t="s">
        <v>19</v>
      </c>
      <c r="B16" s="51">
        <v>3</v>
      </c>
      <c r="C16" s="51">
        <v>7</v>
      </c>
      <c r="D16" s="51">
        <v>7</v>
      </c>
      <c r="E16" s="51">
        <v>1</v>
      </c>
      <c r="F16" s="51">
        <v>1</v>
      </c>
      <c r="G16" s="2">
        <v>0.369</v>
      </c>
    </row>
    <row r="17" spans="1:7" ht="12.75">
      <c r="A17" s="71" t="s">
        <v>20</v>
      </c>
      <c r="B17" s="51">
        <v>5</v>
      </c>
      <c r="C17" s="51">
        <v>7</v>
      </c>
      <c r="D17" s="51">
        <v>7</v>
      </c>
      <c r="E17" s="51">
        <v>1</v>
      </c>
      <c r="F17" s="51">
        <v>1</v>
      </c>
      <c r="G17" s="2">
        <v>0.408</v>
      </c>
    </row>
    <row r="18" spans="2:7" ht="12.75">
      <c r="B18" s="47" t="s">
        <v>41</v>
      </c>
      <c r="C18" s="8">
        <v>5.0705</v>
      </c>
      <c r="D18" s="47" t="s">
        <v>42</v>
      </c>
      <c r="E18" s="8">
        <v>0.015739</v>
      </c>
      <c r="F18" s="7"/>
      <c r="G18" s="8"/>
    </row>
    <row r="20" spans="1:7" s="6" customFormat="1" ht="12.75">
      <c r="A20" s="71" t="s">
        <v>22</v>
      </c>
      <c r="B20" s="54" t="s">
        <v>9</v>
      </c>
      <c r="C20" s="54" t="s">
        <v>18</v>
      </c>
      <c r="D20" s="54" t="s">
        <v>21</v>
      </c>
      <c r="E20" s="54" t="s">
        <v>19</v>
      </c>
      <c r="F20" s="54" t="s">
        <v>20</v>
      </c>
      <c r="G20" s="54" t="s">
        <v>17</v>
      </c>
    </row>
    <row r="21" spans="1:7" ht="12.75">
      <c r="A21" s="71" t="s">
        <v>9</v>
      </c>
      <c r="B21" s="51">
        <v>1</v>
      </c>
      <c r="C21" s="51">
        <v>3</v>
      </c>
      <c r="D21" s="49">
        <v>0.3333333333333333</v>
      </c>
      <c r="E21" s="49">
        <v>0.3333333333333333</v>
      </c>
      <c r="F21" s="49">
        <v>0.3333333333333333</v>
      </c>
      <c r="G21" s="2">
        <v>0.098</v>
      </c>
    </row>
    <row r="22" spans="1:7" ht="12.75">
      <c r="A22" s="71" t="s">
        <v>18</v>
      </c>
      <c r="B22" s="49">
        <v>0.3333333333333333</v>
      </c>
      <c r="C22" s="51">
        <v>1</v>
      </c>
      <c r="D22" s="49">
        <v>0.14285714285714285</v>
      </c>
      <c r="E22" s="49">
        <v>0.2</v>
      </c>
      <c r="F22" s="49">
        <v>0.2</v>
      </c>
      <c r="G22" s="2">
        <v>0.044</v>
      </c>
    </row>
    <row r="23" spans="1:7" ht="12.75">
      <c r="A23" s="71" t="s">
        <v>21</v>
      </c>
      <c r="B23" s="51">
        <v>3</v>
      </c>
      <c r="C23" s="51">
        <v>7</v>
      </c>
      <c r="D23" s="51">
        <v>1</v>
      </c>
      <c r="E23" s="51">
        <v>3</v>
      </c>
      <c r="F23" s="51">
        <v>3</v>
      </c>
      <c r="G23" s="2">
        <v>0.436</v>
      </c>
    </row>
    <row r="24" spans="1:7" ht="12.75">
      <c r="A24" s="71" t="s">
        <v>19</v>
      </c>
      <c r="B24" s="51">
        <v>3</v>
      </c>
      <c r="C24" s="51">
        <v>5</v>
      </c>
      <c r="D24" s="49">
        <v>0.3333333333333333</v>
      </c>
      <c r="E24" s="51">
        <v>1</v>
      </c>
      <c r="F24" s="51">
        <v>1</v>
      </c>
      <c r="G24" s="2">
        <v>0.211</v>
      </c>
    </row>
    <row r="25" spans="1:7" ht="12.75">
      <c r="A25" s="71" t="s">
        <v>20</v>
      </c>
      <c r="B25" s="51">
        <v>3</v>
      </c>
      <c r="C25" s="51">
        <v>5</v>
      </c>
      <c r="D25" s="49">
        <v>0.3333333333333333</v>
      </c>
      <c r="E25" s="51">
        <v>1</v>
      </c>
      <c r="F25" s="51">
        <v>1</v>
      </c>
      <c r="G25" s="2">
        <v>0.211</v>
      </c>
    </row>
    <row r="26" spans="2:7" ht="12.75">
      <c r="B26" s="47" t="s">
        <v>41</v>
      </c>
      <c r="C26" s="8">
        <v>5.2031</v>
      </c>
      <c r="D26" s="47" t="s">
        <v>42</v>
      </c>
      <c r="E26" s="8">
        <v>0.045343</v>
      </c>
      <c r="F26" s="7"/>
      <c r="G26" s="8"/>
    </row>
    <row r="28" spans="1:7" s="6" customFormat="1" ht="12.75">
      <c r="A28" s="71" t="s">
        <v>12</v>
      </c>
      <c r="B28" s="54" t="s">
        <v>9</v>
      </c>
      <c r="C28" s="54" t="s">
        <v>18</v>
      </c>
      <c r="D28" s="54" t="s">
        <v>21</v>
      </c>
      <c r="E28" s="54" t="s">
        <v>19</v>
      </c>
      <c r="F28" s="54" t="s">
        <v>20</v>
      </c>
      <c r="G28" s="54" t="s">
        <v>17</v>
      </c>
    </row>
    <row r="29" spans="1:7" ht="12.75">
      <c r="A29" s="71" t="s">
        <v>9</v>
      </c>
      <c r="B29" s="51">
        <v>1</v>
      </c>
      <c r="C29" s="51">
        <v>3</v>
      </c>
      <c r="D29" s="51">
        <v>1</v>
      </c>
      <c r="E29" s="51">
        <v>5</v>
      </c>
      <c r="F29" s="51">
        <v>3</v>
      </c>
      <c r="G29" s="2">
        <v>0.346</v>
      </c>
    </row>
    <row r="30" spans="1:7" ht="12.75">
      <c r="A30" s="71" t="s">
        <v>18</v>
      </c>
      <c r="B30" s="49">
        <v>0.3333333333333333</v>
      </c>
      <c r="C30" s="51">
        <v>1</v>
      </c>
      <c r="D30" s="49">
        <v>0.2</v>
      </c>
      <c r="E30" s="49">
        <v>0.3333333333333333</v>
      </c>
      <c r="F30" s="49">
        <v>0.3333333333333333</v>
      </c>
      <c r="G30" s="2">
        <v>0.061</v>
      </c>
    </row>
    <row r="31" spans="1:7" ht="12.75">
      <c r="A31" s="71" t="s">
        <v>21</v>
      </c>
      <c r="B31" s="51">
        <v>1</v>
      </c>
      <c r="C31" s="51">
        <v>5</v>
      </c>
      <c r="D31" s="51">
        <v>1</v>
      </c>
      <c r="E31" s="51">
        <v>3</v>
      </c>
      <c r="F31" s="51">
        <v>3</v>
      </c>
      <c r="G31" s="2">
        <v>0.346</v>
      </c>
    </row>
    <row r="32" spans="1:7" ht="12.75">
      <c r="A32" s="71" t="s">
        <v>19</v>
      </c>
      <c r="B32" s="49">
        <v>0.2</v>
      </c>
      <c r="C32" s="51">
        <v>3</v>
      </c>
      <c r="D32" s="49">
        <v>0.3333333333333333</v>
      </c>
      <c r="E32" s="51">
        <v>1</v>
      </c>
      <c r="F32" s="51">
        <v>1</v>
      </c>
      <c r="G32" s="2">
        <v>0.117</v>
      </c>
    </row>
    <row r="33" spans="1:7" ht="12.75">
      <c r="A33" s="71" t="s">
        <v>20</v>
      </c>
      <c r="B33" s="49">
        <v>0.3333333333333333</v>
      </c>
      <c r="C33" s="51">
        <v>3</v>
      </c>
      <c r="D33" s="49">
        <v>0.3333333333333333</v>
      </c>
      <c r="E33" s="51">
        <v>1</v>
      </c>
      <c r="F33" s="51">
        <v>1</v>
      </c>
      <c r="G33" s="2">
        <v>0.13</v>
      </c>
    </row>
    <row r="34" spans="2:7" ht="12.75">
      <c r="B34" s="47" t="s">
        <v>41</v>
      </c>
      <c r="C34" s="8">
        <v>5.1867</v>
      </c>
      <c r="D34" s="47" t="s">
        <v>42</v>
      </c>
      <c r="E34" s="8">
        <v>0.041685</v>
      </c>
      <c r="F34" s="7"/>
      <c r="G34" s="8"/>
    </row>
    <row r="36" spans="1:7" s="6" customFormat="1" ht="12.75">
      <c r="A36" s="71" t="s">
        <v>23</v>
      </c>
      <c r="B36" s="54" t="s">
        <v>9</v>
      </c>
      <c r="C36" s="54" t="s">
        <v>18</v>
      </c>
      <c r="D36" s="54" t="s">
        <v>21</v>
      </c>
      <c r="E36" s="54" t="s">
        <v>19</v>
      </c>
      <c r="F36" s="54" t="s">
        <v>20</v>
      </c>
      <c r="G36" s="54" t="s">
        <v>17</v>
      </c>
    </row>
    <row r="37" spans="1:7" ht="12.75">
      <c r="A37" s="71" t="s">
        <v>9</v>
      </c>
      <c r="B37" s="52">
        <v>1</v>
      </c>
      <c r="C37" s="52" t="s">
        <v>45</v>
      </c>
      <c r="D37" s="52" t="s">
        <v>45</v>
      </c>
      <c r="E37" s="52" t="s">
        <v>48</v>
      </c>
      <c r="F37" s="52" t="s">
        <v>48</v>
      </c>
      <c r="G37" s="2">
        <v>0.168</v>
      </c>
    </row>
    <row r="38" spans="1:7" ht="12.75">
      <c r="A38" s="71" t="s">
        <v>18</v>
      </c>
      <c r="B38" s="52" t="s">
        <v>43</v>
      </c>
      <c r="C38" s="52" t="s">
        <v>46</v>
      </c>
      <c r="D38" s="52" t="s">
        <v>46</v>
      </c>
      <c r="E38" s="52" t="s">
        <v>49</v>
      </c>
      <c r="F38" s="52" t="s">
        <v>49</v>
      </c>
      <c r="G38" s="2">
        <v>0.045</v>
      </c>
    </row>
    <row r="39" spans="1:7" ht="12.75">
      <c r="A39" s="71" t="s">
        <v>21</v>
      </c>
      <c r="B39" s="52" t="s">
        <v>43</v>
      </c>
      <c r="C39" s="52" t="s">
        <v>46</v>
      </c>
      <c r="D39" s="52" t="s">
        <v>46</v>
      </c>
      <c r="E39" s="52" t="s">
        <v>49</v>
      </c>
      <c r="F39" s="52" t="s">
        <v>49</v>
      </c>
      <c r="G39" s="2">
        <v>0.045</v>
      </c>
    </row>
    <row r="40" spans="1:7" ht="12.75">
      <c r="A40" s="71" t="s">
        <v>19</v>
      </c>
      <c r="B40" s="52" t="s">
        <v>44</v>
      </c>
      <c r="C40" s="52" t="s">
        <v>47</v>
      </c>
      <c r="D40" s="52" t="s">
        <v>47</v>
      </c>
      <c r="E40" s="52" t="s">
        <v>46</v>
      </c>
      <c r="F40" s="52" t="s">
        <v>46</v>
      </c>
      <c r="G40" s="2">
        <v>0.371</v>
      </c>
    </row>
    <row r="41" spans="1:7" ht="12.75">
      <c r="A41" s="71" t="s">
        <v>20</v>
      </c>
      <c r="B41" s="52" t="s">
        <v>44</v>
      </c>
      <c r="C41" s="52" t="s">
        <v>47</v>
      </c>
      <c r="D41" s="52" t="s">
        <v>47</v>
      </c>
      <c r="E41" s="52" t="s">
        <v>46</v>
      </c>
      <c r="F41" s="52" t="s">
        <v>46</v>
      </c>
      <c r="G41" s="2">
        <v>0.371</v>
      </c>
    </row>
    <row r="42" spans="2:7" ht="12.75">
      <c r="B42" s="47" t="s">
        <v>41</v>
      </c>
      <c r="C42" s="8">
        <v>5.0921</v>
      </c>
      <c r="D42" s="47" t="s">
        <v>42</v>
      </c>
      <c r="E42" s="8">
        <v>0.020552</v>
      </c>
      <c r="F42" s="7"/>
      <c r="G42" s="8"/>
    </row>
    <row r="44" spans="1:7" s="6" customFormat="1" ht="12.75">
      <c r="A44" s="71" t="s">
        <v>24</v>
      </c>
      <c r="B44" s="54" t="s">
        <v>9</v>
      </c>
      <c r="C44" s="54" t="s">
        <v>18</v>
      </c>
      <c r="D44" s="54" t="s">
        <v>21</v>
      </c>
      <c r="E44" s="54" t="s">
        <v>19</v>
      </c>
      <c r="F44" s="54" t="s">
        <v>20</v>
      </c>
      <c r="G44" s="54" t="s">
        <v>17</v>
      </c>
    </row>
    <row r="45" spans="1:7" ht="12.75">
      <c r="A45" s="71" t="s">
        <v>9</v>
      </c>
      <c r="B45" s="52" t="s">
        <v>46</v>
      </c>
      <c r="C45" s="52" t="s">
        <v>44</v>
      </c>
      <c r="D45" s="52" t="s">
        <v>48</v>
      </c>
      <c r="E45" s="52" t="s">
        <v>48</v>
      </c>
      <c r="F45" s="52" t="s">
        <v>48</v>
      </c>
      <c r="G45" s="2">
        <v>0.098</v>
      </c>
    </row>
    <row r="46" spans="1:7" ht="12.75">
      <c r="A46" s="71" t="s">
        <v>18</v>
      </c>
      <c r="B46" s="52" t="s">
        <v>48</v>
      </c>
      <c r="C46" s="52" t="s">
        <v>46</v>
      </c>
      <c r="D46" s="52" t="s">
        <v>49</v>
      </c>
      <c r="E46" s="52" t="s">
        <v>43</v>
      </c>
      <c r="F46" s="52" t="s">
        <v>43</v>
      </c>
      <c r="G46" s="2">
        <v>0.044</v>
      </c>
    </row>
    <row r="47" spans="1:7" ht="12.75">
      <c r="A47" s="71" t="s">
        <v>21</v>
      </c>
      <c r="B47" s="52" t="s">
        <v>44</v>
      </c>
      <c r="C47" s="52" t="s">
        <v>47</v>
      </c>
      <c r="D47" s="52" t="s">
        <v>46</v>
      </c>
      <c r="E47" s="52" t="s">
        <v>44</v>
      </c>
      <c r="F47" s="52" t="s">
        <v>44</v>
      </c>
      <c r="G47" s="2">
        <v>0.436</v>
      </c>
    </row>
    <row r="48" spans="1:7" ht="12.75">
      <c r="A48" s="71" t="s">
        <v>19</v>
      </c>
      <c r="B48" s="52" t="s">
        <v>44</v>
      </c>
      <c r="C48" s="52" t="s">
        <v>45</v>
      </c>
      <c r="D48" s="52" t="s">
        <v>48</v>
      </c>
      <c r="E48" s="52" t="s">
        <v>46</v>
      </c>
      <c r="F48" s="52" t="s">
        <v>46</v>
      </c>
      <c r="G48" s="2">
        <v>0.211</v>
      </c>
    </row>
    <row r="49" spans="1:7" ht="12.75">
      <c r="A49" s="71" t="s">
        <v>20</v>
      </c>
      <c r="B49" s="52" t="s">
        <v>44</v>
      </c>
      <c r="C49" s="52" t="s">
        <v>45</v>
      </c>
      <c r="D49" s="52" t="s">
        <v>48</v>
      </c>
      <c r="E49" s="52" t="s">
        <v>46</v>
      </c>
      <c r="F49" s="52" t="s">
        <v>46</v>
      </c>
      <c r="G49" s="2">
        <v>0.211</v>
      </c>
    </row>
    <row r="50" spans="2:7" ht="12.75">
      <c r="B50" s="47" t="s">
        <v>41</v>
      </c>
      <c r="C50" s="8">
        <v>5.2031</v>
      </c>
      <c r="D50" s="47" t="s">
        <v>42</v>
      </c>
      <c r="E50" s="8">
        <v>0.045343</v>
      </c>
      <c r="F50" s="7"/>
      <c r="G50" s="8"/>
    </row>
    <row r="52" spans="1:7" s="6" customFormat="1" ht="12.75">
      <c r="A52" s="71" t="s">
        <v>25</v>
      </c>
      <c r="B52" s="54" t="s">
        <v>26</v>
      </c>
      <c r="C52" s="54" t="s">
        <v>27</v>
      </c>
      <c r="D52" s="54" t="s">
        <v>28</v>
      </c>
      <c r="E52" s="54" t="s">
        <v>29</v>
      </c>
      <c r="F52" s="54" t="s">
        <v>30</v>
      </c>
      <c r="G52" s="54" t="s">
        <v>17</v>
      </c>
    </row>
    <row r="53" spans="1:7" ht="12.75">
      <c r="A53" s="71"/>
      <c r="B53" s="40">
        <v>0.344</v>
      </c>
      <c r="C53" s="40">
        <v>0.344</v>
      </c>
      <c r="D53" s="42">
        <v>0.129</v>
      </c>
      <c r="E53" s="40">
        <v>0.054</v>
      </c>
      <c r="F53" s="40">
        <v>0.129</v>
      </c>
      <c r="G53" s="2"/>
    </row>
    <row r="54" spans="1:7" ht="12.75">
      <c r="A54" s="71" t="s">
        <v>31</v>
      </c>
      <c r="B54" s="40">
        <v>0.123</v>
      </c>
      <c r="C54" s="40">
        <v>0.098</v>
      </c>
      <c r="D54" s="40">
        <v>0.346</v>
      </c>
      <c r="E54" s="40">
        <v>0.168</v>
      </c>
      <c r="F54" s="40">
        <v>0.098</v>
      </c>
      <c r="G54" s="2">
        <v>0.143</v>
      </c>
    </row>
    <row r="55" spans="1:7" ht="12.75">
      <c r="A55" s="71" t="s">
        <v>32</v>
      </c>
      <c r="B55" s="40">
        <v>0.05</v>
      </c>
      <c r="C55" s="40">
        <v>0.044</v>
      </c>
      <c r="D55" s="40">
        <v>0.061</v>
      </c>
      <c r="E55" s="40">
        <v>0.045</v>
      </c>
      <c r="F55" s="40">
        <v>0.044</v>
      </c>
      <c r="G55" s="2">
        <v>0.048</v>
      </c>
    </row>
    <row r="56" spans="1:7" ht="12.75">
      <c r="A56" s="71" t="s">
        <v>33</v>
      </c>
      <c r="B56" s="40">
        <v>0.05</v>
      </c>
      <c r="C56" s="40">
        <v>0.436</v>
      </c>
      <c r="D56" s="40">
        <v>0.346</v>
      </c>
      <c r="E56" s="40">
        <v>0.045</v>
      </c>
      <c r="F56" s="40">
        <v>0.436</v>
      </c>
      <c r="G56" s="2">
        <v>0.271</v>
      </c>
    </row>
    <row r="57" spans="1:7" ht="12.75">
      <c r="A57" s="71" t="s">
        <v>34</v>
      </c>
      <c r="B57" s="40">
        <v>0.369</v>
      </c>
      <c r="C57" s="40">
        <v>0.211</v>
      </c>
      <c r="D57" s="40">
        <v>0.117</v>
      </c>
      <c r="E57" s="40">
        <v>0.371</v>
      </c>
      <c r="F57" s="40">
        <v>0.211</v>
      </c>
      <c r="G57" s="2">
        <v>0.262</v>
      </c>
    </row>
    <row r="58" spans="1:7" ht="12.75">
      <c r="A58" s="71" t="s">
        <v>35</v>
      </c>
      <c r="B58" s="40">
        <v>0.408</v>
      </c>
      <c r="C58" s="40">
        <v>0.211</v>
      </c>
      <c r="D58" s="40">
        <v>0.13</v>
      </c>
      <c r="E58" s="40">
        <v>0.371</v>
      </c>
      <c r="F58" s="40">
        <v>0.211</v>
      </c>
      <c r="G58" s="2">
        <v>0.277</v>
      </c>
    </row>
    <row r="60" spans="6:7" ht="12.75">
      <c r="F60" s="7"/>
      <c r="G60" s="8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2"/>
  <sheetViews>
    <sheetView workbookViewId="0" topLeftCell="A153">
      <selection activeCell="A1" sqref="A1:H282"/>
    </sheetView>
  </sheetViews>
  <sheetFormatPr defaultColWidth="9.33203125" defaultRowHeight="12.75"/>
  <cols>
    <col min="1" max="1" width="9.33203125" style="3" customWidth="1"/>
    <col min="5" max="5" width="19.5" style="0" customWidth="1"/>
    <col min="6" max="6" width="16.83203125" style="0" customWidth="1"/>
  </cols>
  <sheetData>
    <row r="1" ht="12.75">
      <c r="E1" s="6" t="s">
        <v>144</v>
      </c>
    </row>
    <row r="2" ht="12.75">
      <c r="E2" s="6" t="s">
        <v>143</v>
      </c>
    </row>
    <row r="3" spans="1:10" ht="12.75">
      <c r="A3" s="3" t="s">
        <v>50</v>
      </c>
      <c r="J3" s="45"/>
    </row>
    <row r="4" spans="1:10" s="55" customFormat="1" ht="12.75">
      <c r="A4" s="58" t="s">
        <v>51</v>
      </c>
      <c r="J4" s="45"/>
    </row>
    <row r="5" spans="1:10" s="55" customFormat="1" ht="12.75">
      <c r="A5" s="55" t="s">
        <v>52</v>
      </c>
      <c r="J5" s="45"/>
    </row>
    <row r="6" s="55" customFormat="1" ht="12.75">
      <c r="A6" s="55" t="s">
        <v>53</v>
      </c>
    </row>
    <row r="7" s="55" customFormat="1" ht="12.75">
      <c r="A7" s="55" t="s">
        <v>54</v>
      </c>
    </row>
    <row r="8" s="55" customFormat="1" ht="12.75">
      <c r="A8" s="58" t="s">
        <v>55</v>
      </c>
    </row>
    <row r="9" s="55" customFormat="1" ht="12.75">
      <c r="A9" s="55" t="s">
        <v>56</v>
      </c>
    </row>
    <row r="10" s="55" customFormat="1" ht="12.75">
      <c r="A10" s="55" t="s">
        <v>57</v>
      </c>
    </row>
    <row r="11" s="55" customFormat="1" ht="12.75">
      <c r="A11" s="55" t="s">
        <v>58</v>
      </c>
    </row>
    <row r="13" spans="1:6" s="6" customFormat="1" ht="12.75">
      <c r="A13" s="54"/>
      <c r="B13" s="54">
        <v>1</v>
      </c>
      <c r="C13" s="54">
        <v>2</v>
      </c>
      <c r="D13" s="54">
        <v>3</v>
      </c>
      <c r="E13" s="54" t="s">
        <v>17</v>
      </c>
      <c r="F13" s="56" t="s">
        <v>89</v>
      </c>
    </row>
    <row r="14" spans="1:6" s="5" customFormat="1" ht="12.75">
      <c r="A14" s="54">
        <v>1</v>
      </c>
      <c r="B14" s="2">
        <v>1</v>
      </c>
      <c r="C14" s="2">
        <v>1</v>
      </c>
      <c r="D14" s="2">
        <v>5</v>
      </c>
      <c r="E14" s="2">
        <v>0.481</v>
      </c>
      <c r="F14" s="50">
        <f>E14*0.143</f>
        <v>0.068783</v>
      </c>
    </row>
    <row r="15" spans="1:6" s="5" customFormat="1" ht="12.75">
      <c r="A15" s="54">
        <v>2</v>
      </c>
      <c r="B15" s="2">
        <f>1/C14</f>
        <v>1</v>
      </c>
      <c r="C15" s="2">
        <v>1</v>
      </c>
      <c r="D15" s="2">
        <v>3</v>
      </c>
      <c r="E15" s="50">
        <v>0.405</v>
      </c>
      <c r="F15" s="50">
        <f>E15*0.143</f>
        <v>0.057915</v>
      </c>
    </row>
    <row r="16" spans="1:6" s="5" customFormat="1" ht="12.75">
      <c r="A16" s="54">
        <v>3</v>
      </c>
      <c r="B16" s="49">
        <f>1/D14</f>
        <v>0.2</v>
      </c>
      <c r="C16" s="49">
        <f>1/D15</f>
        <v>0.3333333333333333</v>
      </c>
      <c r="D16" s="2">
        <v>1</v>
      </c>
      <c r="E16" s="2">
        <v>0.114</v>
      </c>
      <c r="F16" s="50">
        <f>E16*0.143</f>
        <v>0.016302</v>
      </c>
    </row>
    <row r="17" s="5" customFormat="1" ht="12.75">
      <c r="A17" s="6"/>
    </row>
    <row r="18" spans="2:7" s="5" customFormat="1" ht="12.75">
      <c r="B18" s="47" t="s">
        <v>41</v>
      </c>
      <c r="C18" s="8">
        <v>3.0291</v>
      </c>
      <c r="D18" s="47" t="s">
        <v>42</v>
      </c>
      <c r="E18" s="8">
        <v>0.025055</v>
      </c>
      <c r="F18" s="7"/>
      <c r="G18" s="8"/>
    </row>
    <row r="19" ht="12.75">
      <c r="E19" s="47"/>
    </row>
    <row r="20" spans="1:5" s="6" customFormat="1" ht="12.75">
      <c r="A20" s="54">
        <v>1</v>
      </c>
      <c r="B20" s="54" t="s">
        <v>38</v>
      </c>
      <c r="C20" s="54" t="s">
        <v>39</v>
      </c>
      <c r="D20" s="54" t="s">
        <v>40</v>
      </c>
      <c r="E20" s="54" t="s">
        <v>17</v>
      </c>
    </row>
    <row r="21" spans="1:5" s="5" customFormat="1" ht="12.75">
      <c r="A21" s="54" t="s">
        <v>38</v>
      </c>
      <c r="B21" s="2">
        <v>1</v>
      </c>
      <c r="C21" s="49">
        <f>1/5</f>
        <v>0.2</v>
      </c>
      <c r="D21" s="2">
        <v>2</v>
      </c>
      <c r="E21" s="2">
        <v>0.179</v>
      </c>
    </row>
    <row r="22" spans="1:5" s="5" customFormat="1" ht="12.75">
      <c r="A22" s="54" t="s">
        <v>39</v>
      </c>
      <c r="B22" s="2">
        <f>1/C21</f>
        <v>5</v>
      </c>
      <c r="C22" s="2">
        <v>1</v>
      </c>
      <c r="D22" s="2">
        <v>5</v>
      </c>
      <c r="E22" s="2">
        <v>0.709</v>
      </c>
    </row>
    <row r="23" spans="1:5" s="5" customFormat="1" ht="12.75">
      <c r="A23" s="54" t="s">
        <v>40</v>
      </c>
      <c r="B23" s="49">
        <f>1/D21</f>
        <v>0.5</v>
      </c>
      <c r="C23" s="49">
        <f>1/D22</f>
        <v>0.2</v>
      </c>
      <c r="D23" s="2">
        <v>1</v>
      </c>
      <c r="E23" s="2">
        <v>0.113</v>
      </c>
    </row>
    <row r="24" s="5" customFormat="1" ht="12.75">
      <c r="A24" s="6"/>
    </row>
    <row r="25" spans="2:7" s="5" customFormat="1" ht="12.75">
      <c r="B25" s="47" t="s">
        <v>41</v>
      </c>
      <c r="C25" s="8">
        <v>3.0536</v>
      </c>
      <c r="D25" s="47" t="s">
        <v>42</v>
      </c>
      <c r="E25" s="8">
        <v>0.046226</v>
      </c>
      <c r="F25" s="7"/>
      <c r="G25" s="8"/>
    </row>
    <row r="27" spans="1:5" s="6" customFormat="1" ht="12.75">
      <c r="A27" s="54">
        <v>2</v>
      </c>
      <c r="B27" s="54" t="s">
        <v>38</v>
      </c>
      <c r="C27" s="54" t="s">
        <v>39</v>
      </c>
      <c r="D27" s="54" t="s">
        <v>40</v>
      </c>
      <c r="E27" s="54" t="s">
        <v>17</v>
      </c>
    </row>
    <row r="28" spans="1:5" s="5" customFormat="1" ht="12.75">
      <c r="A28" s="54" t="s">
        <v>38</v>
      </c>
      <c r="B28" s="2">
        <v>1</v>
      </c>
      <c r="C28" s="49">
        <f>1/3</f>
        <v>0.3333333333333333</v>
      </c>
      <c r="D28" s="49">
        <f>1/7</f>
        <v>0.14285714285714285</v>
      </c>
      <c r="E28" s="2">
        <v>0.097</v>
      </c>
    </row>
    <row r="29" spans="1:5" s="5" customFormat="1" ht="12.75">
      <c r="A29" s="54" t="s">
        <v>39</v>
      </c>
      <c r="B29" s="2">
        <f>1/C28</f>
        <v>3</v>
      </c>
      <c r="C29" s="2">
        <v>1</v>
      </c>
      <c r="D29" s="2">
        <v>1</v>
      </c>
      <c r="E29" s="2">
        <v>0.388</v>
      </c>
    </row>
    <row r="30" spans="1:5" s="5" customFormat="1" ht="12.75">
      <c r="A30" s="54" t="s">
        <v>40</v>
      </c>
      <c r="B30" s="2">
        <f>1/D28</f>
        <v>7</v>
      </c>
      <c r="C30" s="2">
        <f>1/D29</f>
        <v>1</v>
      </c>
      <c r="D30" s="2">
        <v>1</v>
      </c>
      <c r="E30" s="2">
        <v>0.515</v>
      </c>
    </row>
    <row r="31" s="5" customFormat="1" ht="12.75">
      <c r="A31" s="6"/>
    </row>
    <row r="32" spans="2:7" s="5" customFormat="1" ht="12.75">
      <c r="B32" s="47" t="s">
        <v>41</v>
      </c>
      <c r="C32" s="8">
        <v>3.0803</v>
      </c>
      <c r="D32" s="47" t="s">
        <v>42</v>
      </c>
      <c r="E32" s="8">
        <v>0.069224</v>
      </c>
      <c r="F32" s="7"/>
      <c r="G32" s="8"/>
    </row>
    <row r="34" spans="1:5" s="6" customFormat="1" ht="12.75">
      <c r="A34" s="54">
        <v>3</v>
      </c>
      <c r="B34" s="54" t="s">
        <v>38</v>
      </c>
      <c r="C34" s="54" t="s">
        <v>39</v>
      </c>
      <c r="D34" s="54" t="s">
        <v>40</v>
      </c>
      <c r="E34" s="54" t="s">
        <v>17</v>
      </c>
    </row>
    <row r="35" spans="1:5" s="5" customFormat="1" ht="12.75">
      <c r="A35" s="54" t="s">
        <v>38</v>
      </c>
      <c r="B35" s="2">
        <v>1</v>
      </c>
      <c r="C35" s="49">
        <f>1/3</f>
        <v>0.3333333333333333</v>
      </c>
      <c r="D35" s="49">
        <f>1/5</f>
        <v>0.2</v>
      </c>
      <c r="E35" s="2">
        <v>0.105</v>
      </c>
    </row>
    <row r="36" spans="1:5" s="5" customFormat="1" ht="12.75">
      <c r="A36" s="54" t="s">
        <v>39</v>
      </c>
      <c r="B36" s="2">
        <f>1/C35</f>
        <v>3</v>
      </c>
      <c r="C36" s="2">
        <v>1</v>
      </c>
      <c r="D36" s="49">
        <f>1/3</f>
        <v>0.3333333333333333</v>
      </c>
      <c r="E36" s="2">
        <v>0.258</v>
      </c>
    </row>
    <row r="37" spans="1:5" s="5" customFormat="1" ht="12.75">
      <c r="A37" s="54" t="s">
        <v>40</v>
      </c>
      <c r="B37" s="2">
        <f>1/D35</f>
        <v>5</v>
      </c>
      <c r="C37" s="2">
        <f>1/D36</f>
        <v>3</v>
      </c>
      <c r="D37" s="2">
        <v>1</v>
      </c>
      <c r="E37" s="2">
        <v>0.637</v>
      </c>
    </row>
    <row r="38" s="5" customFormat="1" ht="12.75">
      <c r="A38" s="6"/>
    </row>
    <row r="39" spans="2:7" s="5" customFormat="1" ht="12.75">
      <c r="B39" s="47" t="s">
        <v>41</v>
      </c>
      <c r="C39" s="8">
        <v>3.0385</v>
      </c>
      <c r="D39" s="47" t="s">
        <v>42</v>
      </c>
      <c r="E39" s="8">
        <v>0.033199</v>
      </c>
      <c r="F39" s="7"/>
      <c r="G39" s="8"/>
    </row>
    <row r="41" spans="1:6" s="6" customFormat="1" ht="12.75">
      <c r="A41" s="54" t="s">
        <v>15</v>
      </c>
      <c r="B41" s="54">
        <v>1</v>
      </c>
      <c r="C41" s="54">
        <v>2</v>
      </c>
      <c r="D41" s="54">
        <v>3</v>
      </c>
      <c r="E41" s="56" t="s">
        <v>17</v>
      </c>
      <c r="F41" s="54" t="s">
        <v>89</v>
      </c>
    </row>
    <row r="42" spans="1:6" s="5" customFormat="1" ht="12.75">
      <c r="A42" s="54"/>
      <c r="B42" s="40">
        <v>0.481</v>
      </c>
      <c r="C42" s="40">
        <v>0.405</v>
      </c>
      <c r="D42" s="42">
        <v>0.114</v>
      </c>
      <c r="E42" s="2"/>
      <c r="F42" s="40"/>
    </row>
    <row r="43" spans="1:6" s="5" customFormat="1" ht="12.75">
      <c r="A43" s="54" t="s">
        <v>38</v>
      </c>
      <c r="B43" s="40">
        <v>0.179</v>
      </c>
      <c r="C43" s="40">
        <v>0.097</v>
      </c>
      <c r="D43" s="40">
        <v>0.105</v>
      </c>
      <c r="E43" s="2">
        <v>0.137</v>
      </c>
      <c r="F43" s="40">
        <f>E43*0.143</f>
        <v>0.019591</v>
      </c>
    </row>
    <row r="44" spans="1:6" s="5" customFormat="1" ht="12.75">
      <c r="A44" s="54" t="s">
        <v>39</v>
      </c>
      <c r="B44" s="40">
        <v>0.709</v>
      </c>
      <c r="C44" s="40">
        <v>0.388</v>
      </c>
      <c r="D44" s="40">
        <v>0.258</v>
      </c>
      <c r="E44" s="2">
        <v>0.527</v>
      </c>
      <c r="F44" s="40">
        <f>E44*0.143</f>
        <v>0.075361</v>
      </c>
    </row>
    <row r="45" spans="1:6" s="5" customFormat="1" ht="12.75">
      <c r="A45" s="54" t="s">
        <v>40</v>
      </c>
      <c r="B45" s="40">
        <v>0.113</v>
      </c>
      <c r="C45" s="40">
        <v>0.515</v>
      </c>
      <c r="D45" s="40">
        <v>0.637</v>
      </c>
      <c r="E45" s="2">
        <v>0.335</v>
      </c>
      <c r="F45" s="40">
        <f>E45*0.143</f>
        <v>0.047904999999999996</v>
      </c>
    </row>
    <row r="55" ht="12.75">
      <c r="F55" t="s">
        <v>147</v>
      </c>
    </row>
    <row r="61" ht="12.75">
      <c r="A61" s="3" t="s">
        <v>62</v>
      </c>
    </row>
    <row r="62" s="55" customFormat="1" ht="12.75">
      <c r="A62" s="58" t="s">
        <v>59</v>
      </c>
    </row>
    <row r="63" s="55" customFormat="1" ht="12.75">
      <c r="A63" s="55" t="s">
        <v>61</v>
      </c>
    </row>
    <row r="64" s="55" customFormat="1" ht="12.75">
      <c r="A64" s="55" t="s">
        <v>63</v>
      </c>
    </row>
    <row r="65" s="55" customFormat="1" ht="12.75">
      <c r="A65" s="55" t="s">
        <v>64</v>
      </c>
    </row>
    <row r="66" s="55" customFormat="1" ht="12.75">
      <c r="A66" s="58" t="s">
        <v>60</v>
      </c>
    </row>
    <row r="67" s="55" customFormat="1" ht="12.75">
      <c r="A67" s="55" t="s">
        <v>65</v>
      </c>
    </row>
    <row r="68" s="55" customFormat="1" ht="12.75">
      <c r="A68" s="55" t="s">
        <v>66</v>
      </c>
    </row>
    <row r="69" s="55" customFormat="1" ht="12.75">
      <c r="A69" s="55" t="s">
        <v>67</v>
      </c>
    </row>
    <row r="70" ht="12" customHeight="1"/>
    <row r="71" spans="1:8" s="6" customFormat="1" ht="12.75">
      <c r="A71" s="54"/>
      <c r="B71" s="54">
        <v>1</v>
      </c>
      <c r="C71" s="54">
        <v>2</v>
      </c>
      <c r="D71" s="54">
        <v>3</v>
      </c>
      <c r="E71" s="54" t="s">
        <v>17</v>
      </c>
      <c r="F71" s="56" t="s">
        <v>89</v>
      </c>
      <c r="G71" s="57"/>
      <c r="H71" s="57"/>
    </row>
    <row r="72" spans="1:8" s="5" customFormat="1" ht="12.75">
      <c r="A72" s="54">
        <v>1</v>
      </c>
      <c r="B72" s="51">
        <v>1</v>
      </c>
      <c r="C72" s="51">
        <v>5</v>
      </c>
      <c r="D72" s="51">
        <v>3</v>
      </c>
      <c r="E72" s="2">
        <v>0.637</v>
      </c>
      <c r="F72" s="50">
        <f>E72*0.048</f>
        <v>0.030576000000000002</v>
      </c>
      <c r="G72" s="45"/>
      <c r="H72" s="45"/>
    </row>
    <row r="73" spans="1:8" s="5" customFormat="1" ht="12.75">
      <c r="A73" s="54">
        <v>2</v>
      </c>
      <c r="B73" s="49">
        <f>1/C72</f>
        <v>0.2</v>
      </c>
      <c r="C73" s="51">
        <v>1</v>
      </c>
      <c r="D73" s="49">
        <f>1/3</f>
        <v>0.3333333333333333</v>
      </c>
      <c r="E73" s="2">
        <v>0.105</v>
      </c>
      <c r="F73" s="50">
        <f>E73*0.048</f>
        <v>0.00504</v>
      </c>
      <c r="G73" s="45"/>
      <c r="H73" s="45"/>
    </row>
    <row r="74" spans="1:8" s="5" customFormat="1" ht="12.75">
      <c r="A74" s="54">
        <v>3</v>
      </c>
      <c r="B74" s="49">
        <f>1/D72</f>
        <v>0.3333333333333333</v>
      </c>
      <c r="C74" s="51">
        <f>1/D73</f>
        <v>3</v>
      </c>
      <c r="D74" s="51">
        <v>1</v>
      </c>
      <c r="E74" s="2">
        <v>0.258</v>
      </c>
      <c r="F74" s="50">
        <f>E74*0.048</f>
        <v>0.012384000000000001</v>
      </c>
      <c r="G74" s="45"/>
      <c r="H74" s="45"/>
    </row>
    <row r="75" spans="1:8" s="5" customFormat="1" ht="12.75">
      <c r="A75" s="6"/>
      <c r="F75" s="45"/>
      <c r="G75" s="45"/>
      <c r="H75" s="45"/>
    </row>
    <row r="76" spans="1:7" s="5" customFormat="1" ht="12.75">
      <c r="A76" s="6"/>
      <c r="B76" s="47" t="s">
        <v>41</v>
      </c>
      <c r="C76" s="8">
        <v>3.0385</v>
      </c>
      <c r="D76" s="47" t="s">
        <v>42</v>
      </c>
      <c r="E76" s="8">
        <v>0.033199</v>
      </c>
      <c r="F76" s="7"/>
      <c r="G76" s="8"/>
    </row>
    <row r="77" spans="5:8" ht="12.75">
      <c r="E77" s="47"/>
      <c r="F77" s="59"/>
      <c r="G77" s="59"/>
      <c r="H77" s="59"/>
    </row>
    <row r="78" spans="1:8" s="6" customFormat="1" ht="12.75">
      <c r="A78" s="54">
        <v>1</v>
      </c>
      <c r="B78" s="54" t="s">
        <v>38</v>
      </c>
      <c r="C78" s="54" t="s">
        <v>39</v>
      </c>
      <c r="D78" s="54" t="s">
        <v>40</v>
      </c>
      <c r="E78" s="54" t="s">
        <v>17</v>
      </c>
      <c r="F78" s="57"/>
      <c r="G78" s="57"/>
      <c r="H78" s="57"/>
    </row>
    <row r="79" spans="1:8" s="5" customFormat="1" ht="12.75">
      <c r="A79" s="54" t="s">
        <v>38</v>
      </c>
      <c r="B79" s="2">
        <v>1</v>
      </c>
      <c r="C79" s="51">
        <v>3</v>
      </c>
      <c r="D79" s="2">
        <v>2</v>
      </c>
      <c r="E79" s="2">
        <v>0.55</v>
      </c>
      <c r="F79" s="45"/>
      <c r="G79" s="45"/>
      <c r="H79" s="45"/>
    </row>
    <row r="80" spans="1:8" s="5" customFormat="1" ht="12.75">
      <c r="A80" s="54" t="s">
        <v>39</v>
      </c>
      <c r="B80" s="49">
        <f>1/C79</f>
        <v>0.3333333333333333</v>
      </c>
      <c r="C80" s="2">
        <v>1</v>
      </c>
      <c r="D80" s="2">
        <v>1</v>
      </c>
      <c r="E80" s="2">
        <v>0.21</v>
      </c>
      <c r="F80" s="45"/>
      <c r="G80" s="45"/>
      <c r="H80" s="45"/>
    </row>
    <row r="81" spans="1:8" s="5" customFormat="1" ht="12.75">
      <c r="A81" s="54" t="s">
        <v>40</v>
      </c>
      <c r="B81" s="49">
        <f>1/D79</f>
        <v>0.5</v>
      </c>
      <c r="C81" s="2">
        <f>1/D80</f>
        <v>1</v>
      </c>
      <c r="D81" s="2">
        <v>1</v>
      </c>
      <c r="E81" s="2">
        <v>0.24</v>
      </c>
      <c r="F81" s="45"/>
      <c r="G81" s="45"/>
      <c r="H81" s="45"/>
    </row>
    <row r="82" spans="1:8" s="5" customFormat="1" ht="12.75">
      <c r="A82" s="6"/>
      <c r="F82" s="45"/>
      <c r="G82" s="45"/>
      <c r="H82" s="45"/>
    </row>
    <row r="83" spans="1:7" s="5" customFormat="1" ht="12.75">
      <c r="A83" s="6"/>
      <c r="B83" s="47" t="s">
        <v>41</v>
      </c>
      <c r="C83" s="8">
        <v>3.0183</v>
      </c>
      <c r="D83" s="47" t="s">
        <v>42</v>
      </c>
      <c r="E83" s="8">
        <v>0.015771</v>
      </c>
      <c r="F83" s="7"/>
      <c r="G83" s="8"/>
    </row>
    <row r="84" spans="6:8" ht="12.75">
      <c r="F84" s="59"/>
      <c r="G84" s="59"/>
      <c r="H84" s="59"/>
    </row>
    <row r="85" spans="1:8" s="6" customFormat="1" ht="12.75">
      <c r="A85" s="54">
        <v>2</v>
      </c>
      <c r="B85" s="54" t="s">
        <v>38</v>
      </c>
      <c r="C85" s="54" t="s">
        <v>39</v>
      </c>
      <c r="D85" s="54" t="s">
        <v>40</v>
      </c>
      <c r="E85" s="54" t="s">
        <v>17</v>
      </c>
      <c r="F85" s="57"/>
      <c r="G85" s="57"/>
      <c r="H85" s="57"/>
    </row>
    <row r="86" spans="1:8" s="5" customFormat="1" ht="12.75">
      <c r="A86" s="54" t="s">
        <v>38</v>
      </c>
      <c r="B86" s="2">
        <v>1</v>
      </c>
      <c r="C86" s="49">
        <f>1/3</f>
        <v>0.3333333333333333</v>
      </c>
      <c r="D86" s="49">
        <f>1/5</f>
        <v>0.2</v>
      </c>
      <c r="E86" s="2">
        <v>0.114</v>
      </c>
      <c r="F86" s="45"/>
      <c r="G86" s="45"/>
      <c r="H86" s="45"/>
    </row>
    <row r="87" spans="1:8" s="5" customFormat="1" ht="12.75">
      <c r="A87" s="54" t="s">
        <v>39</v>
      </c>
      <c r="B87" s="2">
        <f>1/C86</f>
        <v>3</v>
      </c>
      <c r="C87" s="2">
        <v>1</v>
      </c>
      <c r="D87" s="2">
        <v>1</v>
      </c>
      <c r="E87" s="2">
        <v>0.405</v>
      </c>
      <c r="F87" s="45"/>
      <c r="G87" s="45"/>
      <c r="H87" s="45"/>
    </row>
    <row r="88" spans="1:8" s="5" customFormat="1" ht="12.75">
      <c r="A88" s="54" t="s">
        <v>40</v>
      </c>
      <c r="B88" s="2">
        <f>1/D86</f>
        <v>5</v>
      </c>
      <c r="C88" s="2">
        <f>1/D87</f>
        <v>1</v>
      </c>
      <c r="D88" s="2">
        <v>1</v>
      </c>
      <c r="E88" s="2">
        <v>0.481</v>
      </c>
      <c r="F88" s="45"/>
      <c r="G88" s="45"/>
      <c r="H88" s="45"/>
    </row>
    <row r="89" spans="1:8" s="5" customFormat="1" ht="12.75">
      <c r="A89" s="6"/>
      <c r="F89" s="45"/>
      <c r="G89" s="45"/>
      <c r="H89" s="45"/>
    </row>
    <row r="90" spans="1:7" s="5" customFormat="1" ht="12.75">
      <c r="A90" s="6"/>
      <c r="B90" s="47" t="s">
        <v>41</v>
      </c>
      <c r="C90" s="8">
        <v>3.0291</v>
      </c>
      <c r="D90" s="47" t="s">
        <v>42</v>
      </c>
      <c r="E90" s="8">
        <v>0.025055</v>
      </c>
      <c r="F90" s="7"/>
      <c r="G90" s="8"/>
    </row>
    <row r="91" spans="6:8" ht="12.75">
      <c r="F91" s="59"/>
      <c r="G91" s="59"/>
      <c r="H91" s="59"/>
    </row>
    <row r="92" spans="1:8" s="6" customFormat="1" ht="12.75">
      <c r="A92" s="54">
        <v>3</v>
      </c>
      <c r="B92" s="54" t="s">
        <v>38</v>
      </c>
      <c r="C92" s="54" t="s">
        <v>39</v>
      </c>
      <c r="D92" s="54" t="s">
        <v>40</v>
      </c>
      <c r="E92" s="54" t="s">
        <v>17</v>
      </c>
      <c r="F92" s="57"/>
      <c r="G92" s="57"/>
      <c r="H92" s="57"/>
    </row>
    <row r="93" spans="1:8" s="5" customFormat="1" ht="12.75">
      <c r="A93" s="54" t="s">
        <v>38</v>
      </c>
      <c r="B93" s="2">
        <v>1</v>
      </c>
      <c r="C93" s="2">
        <v>1</v>
      </c>
      <c r="D93" s="49">
        <f>1/2</f>
        <v>0.5</v>
      </c>
      <c r="E93" s="2">
        <v>0.225</v>
      </c>
      <c r="F93" s="45"/>
      <c r="G93" s="45"/>
      <c r="H93" s="45"/>
    </row>
    <row r="94" spans="1:8" s="5" customFormat="1" ht="12.75">
      <c r="A94" s="54" t="s">
        <v>39</v>
      </c>
      <c r="B94" s="2">
        <f>1/C93</f>
        <v>1</v>
      </c>
      <c r="C94" s="2">
        <v>1</v>
      </c>
      <c r="D94" s="49">
        <f>1/5</f>
        <v>0.2</v>
      </c>
      <c r="E94" s="2">
        <v>0.166</v>
      </c>
      <c r="F94" s="45"/>
      <c r="G94" s="45"/>
      <c r="H94" s="45"/>
    </row>
    <row r="95" spans="1:8" s="5" customFormat="1" ht="12.75">
      <c r="A95" s="54" t="s">
        <v>40</v>
      </c>
      <c r="B95" s="2">
        <f>1/D93</f>
        <v>2</v>
      </c>
      <c r="C95" s="2">
        <f>1/D94</f>
        <v>5</v>
      </c>
      <c r="D95" s="2">
        <v>1</v>
      </c>
      <c r="E95" s="2">
        <v>0.61</v>
      </c>
      <c r="F95" s="45"/>
      <c r="G95" s="45"/>
      <c r="H95" s="45"/>
    </row>
    <row r="96" spans="6:8" s="5" customFormat="1" ht="12.75">
      <c r="F96" s="45"/>
      <c r="G96" s="45"/>
      <c r="H96" s="45"/>
    </row>
    <row r="97" spans="2:7" s="5" customFormat="1" ht="12.75">
      <c r="B97" s="47" t="s">
        <v>41</v>
      </c>
      <c r="C97" s="8">
        <v>3.094</v>
      </c>
      <c r="D97" s="47" t="s">
        <v>42</v>
      </c>
      <c r="E97" s="8">
        <v>0.081048</v>
      </c>
      <c r="F97" s="7"/>
      <c r="G97" s="8"/>
    </row>
    <row r="98" spans="1:8" ht="12.75">
      <c r="A98"/>
      <c r="F98" s="59"/>
      <c r="G98" s="59"/>
      <c r="H98" s="59"/>
    </row>
    <row r="99" spans="1:6" s="6" customFormat="1" ht="12.75">
      <c r="A99" s="54" t="s">
        <v>15</v>
      </c>
      <c r="B99" s="54">
        <v>1</v>
      </c>
      <c r="C99" s="54">
        <v>2</v>
      </c>
      <c r="D99" s="54">
        <v>3</v>
      </c>
      <c r="E99" s="56" t="s">
        <v>17</v>
      </c>
      <c r="F99" s="54" t="s">
        <v>89</v>
      </c>
    </row>
    <row r="100" spans="1:6" s="5" customFormat="1" ht="12.75">
      <c r="A100" s="54"/>
      <c r="B100" s="40">
        <v>0.637</v>
      </c>
      <c r="C100" s="40">
        <v>0.105</v>
      </c>
      <c r="D100" s="42">
        <v>0.258</v>
      </c>
      <c r="E100" s="2"/>
      <c r="F100" s="40"/>
    </row>
    <row r="101" spans="1:6" s="5" customFormat="1" ht="12.75">
      <c r="A101" s="54" t="s">
        <v>38</v>
      </c>
      <c r="B101" s="40">
        <v>0.55</v>
      </c>
      <c r="C101" s="40">
        <v>0.114</v>
      </c>
      <c r="D101" s="40">
        <v>0.225</v>
      </c>
      <c r="E101" s="2">
        <v>0.42</v>
      </c>
      <c r="F101" s="40">
        <f>E101*0.048</f>
        <v>0.02016</v>
      </c>
    </row>
    <row r="102" spans="1:6" s="5" customFormat="1" ht="12.75">
      <c r="A102" s="54" t="s">
        <v>39</v>
      </c>
      <c r="B102" s="40">
        <v>0.21</v>
      </c>
      <c r="C102" s="40">
        <v>0.405</v>
      </c>
      <c r="D102" s="40">
        <v>0.166</v>
      </c>
      <c r="E102" s="2">
        <v>0.219</v>
      </c>
      <c r="F102" s="40">
        <f>E102*0.048</f>
        <v>0.010512</v>
      </c>
    </row>
    <row r="103" spans="1:6" s="5" customFormat="1" ht="12.75">
      <c r="A103" s="54" t="s">
        <v>40</v>
      </c>
      <c r="B103" s="40">
        <v>0.24</v>
      </c>
      <c r="C103" s="40">
        <v>0.481</v>
      </c>
      <c r="D103" s="40">
        <v>0.61</v>
      </c>
      <c r="E103" s="2">
        <v>0.361</v>
      </c>
      <c r="F103" s="40">
        <f>E103*0.048</f>
        <v>0.017328</v>
      </c>
    </row>
    <row r="104" spans="6:8" ht="12.75">
      <c r="F104" s="59"/>
      <c r="G104" s="59"/>
      <c r="H104" s="59"/>
    </row>
    <row r="105" spans="6:8" ht="12.75">
      <c r="F105" s="59"/>
      <c r="G105" s="59"/>
      <c r="H105" s="59"/>
    </row>
    <row r="106" spans="6:8" ht="12.75">
      <c r="F106" s="59"/>
      <c r="G106" s="59"/>
      <c r="H106" s="59"/>
    </row>
    <row r="107" spans="6:8" ht="12.75">
      <c r="F107" s="59"/>
      <c r="G107" s="59"/>
      <c r="H107" s="59"/>
    </row>
    <row r="108" spans="6:8" ht="12.75">
      <c r="F108" s="59"/>
      <c r="G108" s="59"/>
      <c r="H108" s="59"/>
    </row>
    <row r="109" spans="6:8" ht="12.75">
      <c r="F109" s="59"/>
      <c r="G109" s="59"/>
      <c r="H109" s="59"/>
    </row>
    <row r="110" spans="6:8" ht="12.75">
      <c r="F110" s="59"/>
      <c r="G110" s="59"/>
      <c r="H110" s="59"/>
    </row>
    <row r="111" spans="6:8" ht="12.75">
      <c r="F111" s="59"/>
      <c r="G111" s="59"/>
      <c r="H111" s="59"/>
    </row>
    <row r="112" spans="6:8" ht="12.75">
      <c r="F112" s="59"/>
      <c r="G112" s="59"/>
      <c r="H112" s="59"/>
    </row>
    <row r="113" spans="6:8" ht="12.75">
      <c r="F113" s="59"/>
      <c r="G113" s="59"/>
      <c r="H113" s="59"/>
    </row>
    <row r="114" spans="6:8" ht="12.75">
      <c r="F114" s="59"/>
      <c r="G114" s="59"/>
      <c r="H114" s="59"/>
    </row>
    <row r="115" spans="6:8" ht="12.75">
      <c r="F115" s="59"/>
      <c r="G115" s="59"/>
      <c r="H115" s="59"/>
    </row>
    <row r="116" spans="6:8" ht="12.75">
      <c r="F116" s="59"/>
      <c r="G116" s="59"/>
      <c r="H116" s="59"/>
    </row>
    <row r="117" spans="6:8" ht="12.75">
      <c r="F117" s="59"/>
      <c r="G117" s="59"/>
      <c r="H117" s="59"/>
    </row>
    <row r="118" spans="6:8" ht="12.75">
      <c r="F118" s="59"/>
      <c r="G118" s="59"/>
      <c r="H118" s="59"/>
    </row>
    <row r="119" spans="6:8" ht="12.75">
      <c r="F119" s="59"/>
      <c r="G119" s="59"/>
      <c r="H119" s="59"/>
    </row>
    <row r="120" ht="12.75">
      <c r="A120" s="3" t="s">
        <v>68</v>
      </c>
    </row>
    <row r="121" s="55" customFormat="1" ht="12.75">
      <c r="A121" s="58" t="s">
        <v>59</v>
      </c>
    </row>
    <row r="122" s="55" customFormat="1" ht="12.75">
      <c r="A122" s="55" t="s">
        <v>69</v>
      </c>
    </row>
    <row r="123" s="55" customFormat="1" ht="12.75">
      <c r="A123" s="55" t="s">
        <v>70</v>
      </c>
    </row>
    <row r="124" s="55" customFormat="1" ht="12.75">
      <c r="A124" s="55" t="s">
        <v>71</v>
      </c>
    </row>
    <row r="125" s="55" customFormat="1" ht="12.75">
      <c r="A125" s="58" t="s">
        <v>60</v>
      </c>
    </row>
    <row r="126" s="55" customFormat="1" ht="12.75">
      <c r="A126" s="55" t="s">
        <v>72</v>
      </c>
    </row>
    <row r="127" s="55" customFormat="1" ht="12.75">
      <c r="A127" s="55" t="s">
        <v>73</v>
      </c>
    </row>
    <row r="128" s="55" customFormat="1" ht="12.75">
      <c r="A128" s="55" t="s">
        <v>74</v>
      </c>
    </row>
    <row r="130" spans="1:8" s="6" customFormat="1" ht="12.75">
      <c r="A130" s="61"/>
      <c r="B130" s="61">
        <v>1</v>
      </c>
      <c r="C130" s="61">
        <v>2</v>
      </c>
      <c r="D130" s="61">
        <v>3</v>
      </c>
      <c r="E130" s="54" t="s">
        <v>17</v>
      </c>
      <c r="F130" s="56" t="s">
        <v>89</v>
      </c>
      <c r="G130" s="57"/>
      <c r="H130" s="57"/>
    </row>
    <row r="131" spans="1:8" s="5" customFormat="1" ht="12.75">
      <c r="A131" s="61">
        <v>1</v>
      </c>
      <c r="B131" s="52">
        <v>1</v>
      </c>
      <c r="C131" s="52">
        <v>7</v>
      </c>
      <c r="D131" s="52">
        <v>5</v>
      </c>
      <c r="E131" s="2">
        <v>0.731</v>
      </c>
      <c r="F131" s="50">
        <f>E131*0.262</f>
        <v>0.191522</v>
      </c>
      <c r="G131" s="45"/>
      <c r="H131" s="45"/>
    </row>
    <row r="132" spans="1:8" s="5" customFormat="1" ht="12.75">
      <c r="A132" s="61">
        <v>2</v>
      </c>
      <c r="B132" s="49">
        <f>1/C131</f>
        <v>0.14285714285714285</v>
      </c>
      <c r="C132" s="52">
        <v>1</v>
      </c>
      <c r="D132" s="49">
        <f>1/3</f>
        <v>0.3333333333333333</v>
      </c>
      <c r="E132" s="2">
        <v>0.081</v>
      </c>
      <c r="F132" s="50">
        <f>E132*0.262</f>
        <v>0.021222</v>
      </c>
      <c r="G132" s="45"/>
      <c r="H132" s="45"/>
    </row>
    <row r="133" spans="1:8" s="5" customFormat="1" ht="12.75">
      <c r="A133" s="61">
        <v>3</v>
      </c>
      <c r="B133" s="49">
        <f>1/D131</f>
        <v>0.2</v>
      </c>
      <c r="C133" s="52">
        <f>1/D132</f>
        <v>3</v>
      </c>
      <c r="D133" s="52">
        <v>1</v>
      </c>
      <c r="E133" s="2">
        <v>0.188</v>
      </c>
      <c r="F133" s="50">
        <f>E133*0.262</f>
        <v>0.049256</v>
      </c>
      <c r="G133" s="45"/>
      <c r="H133" s="45"/>
    </row>
    <row r="134" spans="1:8" s="5" customFormat="1" ht="12.75">
      <c r="A134" s="6"/>
      <c r="F134" s="45"/>
      <c r="G134" s="45"/>
      <c r="H134" s="45"/>
    </row>
    <row r="135" spans="1:7" s="5" customFormat="1" ht="12.75">
      <c r="A135" s="6"/>
      <c r="B135" s="47" t="s">
        <v>41</v>
      </c>
      <c r="C135" s="8">
        <v>3.0649</v>
      </c>
      <c r="D135" s="47" t="s">
        <v>42</v>
      </c>
      <c r="E135" s="8">
        <v>0.055938</v>
      </c>
      <c r="F135" s="7"/>
      <c r="G135" s="8"/>
    </row>
    <row r="136" spans="5:8" ht="12.75">
      <c r="E136" s="47"/>
      <c r="F136" s="59"/>
      <c r="G136" s="59"/>
      <c r="H136" s="59"/>
    </row>
    <row r="137" spans="1:8" s="6" customFormat="1" ht="12.75">
      <c r="A137" s="54">
        <v>1</v>
      </c>
      <c r="B137" s="54" t="s">
        <v>38</v>
      </c>
      <c r="C137" s="54" t="s">
        <v>39</v>
      </c>
      <c r="D137" s="54" t="s">
        <v>40</v>
      </c>
      <c r="E137" s="54" t="s">
        <v>17</v>
      </c>
      <c r="F137" s="57"/>
      <c r="G137" s="57"/>
      <c r="H137" s="57"/>
    </row>
    <row r="138" spans="1:8" s="5" customFormat="1" ht="12.75">
      <c r="A138" s="54" t="s">
        <v>38</v>
      </c>
      <c r="B138" s="2">
        <v>1</v>
      </c>
      <c r="C138" s="51">
        <v>3</v>
      </c>
      <c r="D138" s="49">
        <f>1/3</f>
        <v>0.3333333333333333</v>
      </c>
      <c r="E138" s="2">
        <v>0.258</v>
      </c>
      <c r="F138" s="45"/>
      <c r="G138" s="45"/>
      <c r="H138" s="45"/>
    </row>
    <row r="139" spans="1:8" s="5" customFormat="1" ht="12.75">
      <c r="A139" s="54" t="s">
        <v>39</v>
      </c>
      <c r="B139" s="49">
        <f>1/C138</f>
        <v>0.3333333333333333</v>
      </c>
      <c r="C139" s="2">
        <v>1</v>
      </c>
      <c r="D139" s="49">
        <f>1/5</f>
        <v>0.2</v>
      </c>
      <c r="E139" s="2">
        <v>0.105</v>
      </c>
      <c r="F139" s="45"/>
      <c r="G139" s="45"/>
      <c r="H139" s="45"/>
    </row>
    <row r="140" spans="1:8" s="5" customFormat="1" ht="12.75">
      <c r="A140" s="54" t="s">
        <v>40</v>
      </c>
      <c r="B140" s="2">
        <f>1/D138</f>
        <v>3</v>
      </c>
      <c r="C140" s="2">
        <f>1/D139</f>
        <v>5</v>
      </c>
      <c r="D140" s="2">
        <v>1</v>
      </c>
      <c r="E140" s="2">
        <v>0.637</v>
      </c>
      <c r="F140" s="45"/>
      <c r="G140" s="45"/>
      <c r="H140" s="45"/>
    </row>
    <row r="141" spans="1:8" s="5" customFormat="1" ht="12.75">
      <c r="A141" s="6"/>
      <c r="F141" s="45"/>
      <c r="G141" s="45"/>
      <c r="H141" s="45"/>
    </row>
    <row r="142" spans="1:7" s="5" customFormat="1" ht="12.75">
      <c r="A142" s="6"/>
      <c r="B142" s="47" t="s">
        <v>41</v>
      </c>
      <c r="C142" s="8">
        <v>3.0385</v>
      </c>
      <c r="D142" s="47" t="s">
        <v>42</v>
      </c>
      <c r="E142" s="8">
        <v>0.033199</v>
      </c>
      <c r="F142" s="7"/>
      <c r="G142" s="8"/>
    </row>
    <row r="143" spans="6:8" ht="12.75">
      <c r="F143" s="59"/>
      <c r="G143" s="59"/>
      <c r="H143" s="59"/>
    </row>
    <row r="144" spans="1:8" s="6" customFormat="1" ht="12.75">
      <c r="A144" s="54">
        <v>2</v>
      </c>
      <c r="B144" s="54" t="s">
        <v>38</v>
      </c>
      <c r="C144" s="54" t="s">
        <v>39</v>
      </c>
      <c r="D144" s="54" t="s">
        <v>40</v>
      </c>
      <c r="E144" s="54" t="s">
        <v>17</v>
      </c>
      <c r="F144" s="57"/>
      <c r="G144" s="57"/>
      <c r="H144" s="57"/>
    </row>
    <row r="145" spans="1:8" s="5" customFormat="1" ht="12.75">
      <c r="A145" s="54" t="s">
        <v>38</v>
      </c>
      <c r="B145" s="2">
        <v>1</v>
      </c>
      <c r="C145" s="2">
        <v>2</v>
      </c>
      <c r="D145" s="49">
        <f>1/3</f>
        <v>0.3333333333333333</v>
      </c>
      <c r="E145" s="2">
        <v>0.23</v>
      </c>
      <c r="F145" s="45"/>
      <c r="G145" s="45"/>
      <c r="H145" s="45"/>
    </row>
    <row r="146" spans="1:8" s="5" customFormat="1" ht="12.75">
      <c r="A146" s="54" t="s">
        <v>39</v>
      </c>
      <c r="B146" s="49">
        <f>1/C145</f>
        <v>0.5</v>
      </c>
      <c r="C146" s="2">
        <v>1</v>
      </c>
      <c r="D146" s="49">
        <f>1/5</f>
        <v>0.2</v>
      </c>
      <c r="E146" s="2">
        <v>0.122</v>
      </c>
      <c r="F146" s="45"/>
      <c r="G146" s="45"/>
      <c r="H146" s="45"/>
    </row>
    <row r="147" spans="1:8" s="5" customFormat="1" ht="12.75">
      <c r="A147" s="54" t="s">
        <v>40</v>
      </c>
      <c r="B147" s="2">
        <f>1/D145</f>
        <v>3</v>
      </c>
      <c r="C147" s="2">
        <f>1/D146</f>
        <v>5</v>
      </c>
      <c r="D147" s="2">
        <v>1</v>
      </c>
      <c r="E147" s="2">
        <v>0.648</v>
      </c>
      <c r="F147" s="45"/>
      <c r="G147" s="45"/>
      <c r="H147" s="45"/>
    </row>
    <row r="148" spans="1:8" s="5" customFormat="1" ht="12.75">
      <c r="A148" s="6"/>
      <c r="F148" s="45"/>
      <c r="G148" s="45"/>
      <c r="H148" s="45"/>
    </row>
    <row r="149" spans="1:7" s="5" customFormat="1" ht="12.75">
      <c r="A149" s="6"/>
      <c r="B149" s="47" t="s">
        <v>41</v>
      </c>
      <c r="C149" s="8">
        <v>3.0037</v>
      </c>
      <c r="D149" s="47" t="s">
        <v>42</v>
      </c>
      <c r="E149" s="8">
        <v>0.0031849</v>
      </c>
      <c r="F149" s="7"/>
      <c r="G149" s="8"/>
    </row>
    <row r="150" spans="6:8" ht="12.75">
      <c r="F150" s="59"/>
      <c r="G150" s="59"/>
      <c r="H150" s="59"/>
    </row>
    <row r="151" spans="1:8" s="6" customFormat="1" ht="12.75">
      <c r="A151" s="54">
        <v>3</v>
      </c>
      <c r="B151" s="54" t="s">
        <v>38</v>
      </c>
      <c r="C151" s="54" t="s">
        <v>39</v>
      </c>
      <c r="D151" s="54" t="s">
        <v>40</v>
      </c>
      <c r="E151" s="54" t="s">
        <v>17</v>
      </c>
      <c r="F151" s="57"/>
      <c r="G151" s="57"/>
      <c r="H151" s="57"/>
    </row>
    <row r="152" spans="1:8" s="5" customFormat="1" ht="12.75">
      <c r="A152" s="54" t="s">
        <v>38</v>
      </c>
      <c r="B152" s="2">
        <v>1</v>
      </c>
      <c r="C152" s="49">
        <f>1/3</f>
        <v>0.3333333333333333</v>
      </c>
      <c r="D152" s="49">
        <f>1/3</f>
        <v>0.3333333333333333</v>
      </c>
      <c r="E152" s="2">
        <v>0.14</v>
      </c>
      <c r="F152" s="45"/>
      <c r="G152" s="45"/>
      <c r="H152" s="45"/>
    </row>
    <row r="153" spans="1:8" s="5" customFormat="1" ht="12.75">
      <c r="A153" s="54" t="s">
        <v>39</v>
      </c>
      <c r="B153" s="2">
        <f>1/C152</f>
        <v>3</v>
      </c>
      <c r="C153" s="2">
        <v>1</v>
      </c>
      <c r="D153" s="2">
        <v>2</v>
      </c>
      <c r="E153" s="2">
        <v>0.528</v>
      </c>
      <c r="F153" s="45"/>
      <c r="G153" s="45"/>
      <c r="H153" s="45"/>
    </row>
    <row r="154" spans="1:8" s="5" customFormat="1" ht="12.75">
      <c r="A154" s="54" t="s">
        <v>40</v>
      </c>
      <c r="B154" s="2">
        <f>1/D152</f>
        <v>3</v>
      </c>
      <c r="C154" s="49">
        <f>1/D153</f>
        <v>0.5</v>
      </c>
      <c r="D154" s="2">
        <v>1</v>
      </c>
      <c r="E154" s="2">
        <v>0.333</v>
      </c>
      <c r="F154" s="45"/>
      <c r="G154" s="45"/>
      <c r="H154" s="45"/>
    </row>
    <row r="155" spans="1:8" s="5" customFormat="1" ht="12.75">
      <c r="A155" s="6"/>
      <c r="F155" s="45"/>
      <c r="G155" s="45"/>
      <c r="H155" s="45"/>
    </row>
    <row r="156" spans="1:7" s="5" customFormat="1" ht="12.75">
      <c r="A156" s="6"/>
      <c r="B156" s="47" t="s">
        <v>41</v>
      </c>
      <c r="C156" s="8">
        <v>3.0536</v>
      </c>
      <c r="D156" s="47" t="s">
        <v>42</v>
      </c>
      <c r="E156" s="8">
        <v>0.046226</v>
      </c>
      <c r="F156" s="7"/>
      <c r="G156" s="8"/>
    </row>
    <row r="157" spans="6:8" ht="12.75">
      <c r="F157" s="59"/>
      <c r="G157" s="59"/>
      <c r="H157" s="59"/>
    </row>
    <row r="158" spans="1:6" s="6" customFormat="1" ht="12.75">
      <c r="A158" s="54" t="s">
        <v>15</v>
      </c>
      <c r="B158" s="54">
        <v>1</v>
      </c>
      <c r="C158" s="54">
        <v>2</v>
      </c>
      <c r="D158" s="54">
        <v>3</v>
      </c>
      <c r="E158" s="56" t="s">
        <v>17</v>
      </c>
      <c r="F158" s="54" t="s">
        <v>89</v>
      </c>
    </row>
    <row r="159" spans="1:6" s="5" customFormat="1" ht="12.75">
      <c r="A159" s="54"/>
      <c r="B159" s="40">
        <v>0.731</v>
      </c>
      <c r="C159" s="40">
        <v>0.081</v>
      </c>
      <c r="D159" s="42">
        <v>0.188</v>
      </c>
      <c r="E159" s="2"/>
      <c r="F159" s="40"/>
    </row>
    <row r="160" spans="1:6" s="5" customFormat="1" ht="12.75">
      <c r="A160" s="54" t="s">
        <v>38</v>
      </c>
      <c r="B160" s="40">
        <v>0.258</v>
      </c>
      <c r="C160" s="40">
        <v>0.23</v>
      </c>
      <c r="D160" s="40">
        <v>0.14</v>
      </c>
      <c r="E160" s="2">
        <v>0.234</v>
      </c>
      <c r="F160" s="40">
        <f>E160*0.262</f>
        <v>0.06130800000000001</v>
      </c>
    </row>
    <row r="161" spans="1:6" s="5" customFormat="1" ht="12.75">
      <c r="A161" s="54" t="s">
        <v>39</v>
      </c>
      <c r="B161" s="40">
        <v>0.105</v>
      </c>
      <c r="C161" s="40">
        <v>0.122</v>
      </c>
      <c r="D161" s="40">
        <v>0.528</v>
      </c>
      <c r="E161" s="2">
        <v>0.186</v>
      </c>
      <c r="F161" s="40">
        <f>E161*0.262</f>
        <v>0.048732000000000004</v>
      </c>
    </row>
    <row r="162" spans="1:6" s="5" customFormat="1" ht="12.75">
      <c r="A162" s="54" t="s">
        <v>40</v>
      </c>
      <c r="B162" s="40">
        <v>0.637</v>
      </c>
      <c r="C162" s="40">
        <v>0.648</v>
      </c>
      <c r="D162" s="40">
        <v>0.333</v>
      </c>
      <c r="E162" s="2">
        <v>0.581</v>
      </c>
      <c r="F162" s="40">
        <f>E162*0.262</f>
        <v>0.152222</v>
      </c>
    </row>
    <row r="179" ht="12.75">
      <c r="A179" s="3" t="s">
        <v>75</v>
      </c>
    </row>
    <row r="180" s="55" customFormat="1" ht="12.75">
      <c r="A180" s="58" t="s">
        <v>59</v>
      </c>
    </row>
    <row r="181" s="55" customFormat="1" ht="12.75">
      <c r="A181" s="55" t="s">
        <v>76</v>
      </c>
    </row>
    <row r="182" s="55" customFormat="1" ht="12.75">
      <c r="A182" s="55" t="s">
        <v>77</v>
      </c>
    </row>
    <row r="183" s="55" customFormat="1" ht="12.75">
      <c r="A183" s="55" t="s">
        <v>78</v>
      </c>
    </row>
    <row r="184" s="55" customFormat="1" ht="12.75">
      <c r="A184" s="58" t="s">
        <v>60</v>
      </c>
    </row>
    <row r="185" s="55" customFormat="1" ht="12.75">
      <c r="A185" s="55" t="s">
        <v>79</v>
      </c>
    </row>
    <row r="186" s="55" customFormat="1" ht="12.75">
      <c r="A186" s="55" t="s">
        <v>80</v>
      </c>
    </row>
    <row r="187" s="55" customFormat="1" ht="12.75">
      <c r="A187" s="55" t="s">
        <v>81</v>
      </c>
    </row>
    <row r="189" spans="1:8" s="6" customFormat="1" ht="12.75">
      <c r="A189" s="54"/>
      <c r="B189" s="54">
        <v>1</v>
      </c>
      <c r="C189" s="54">
        <v>2</v>
      </c>
      <c r="D189" s="54">
        <v>3</v>
      </c>
      <c r="E189" s="54" t="s">
        <v>17</v>
      </c>
      <c r="F189" s="56" t="s">
        <v>89</v>
      </c>
      <c r="G189" s="57"/>
      <c r="H189" s="57"/>
    </row>
    <row r="190" spans="1:8" s="5" customFormat="1" ht="12.75">
      <c r="A190" s="54">
        <v>1</v>
      </c>
      <c r="B190" s="2">
        <v>1</v>
      </c>
      <c r="C190" s="2">
        <v>1</v>
      </c>
      <c r="D190" s="2">
        <v>5</v>
      </c>
      <c r="E190" s="2">
        <v>0.481</v>
      </c>
      <c r="F190" s="50">
        <f>E190*0.277</f>
        <v>0.133237</v>
      </c>
      <c r="G190" s="45"/>
      <c r="H190" s="45"/>
    </row>
    <row r="191" spans="1:8" s="5" customFormat="1" ht="12.75">
      <c r="A191" s="54">
        <v>2</v>
      </c>
      <c r="B191" s="2">
        <f>1/C190</f>
        <v>1</v>
      </c>
      <c r="C191" s="2">
        <v>1</v>
      </c>
      <c r="D191" s="2">
        <v>3</v>
      </c>
      <c r="E191" s="2">
        <v>0.405</v>
      </c>
      <c r="F191" s="50">
        <f>E191*0.277</f>
        <v>0.11218500000000002</v>
      </c>
      <c r="G191" s="45"/>
      <c r="H191" s="45"/>
    </row>
    <row r="192" spans="1:8" s="5" customFormat="1" ht="12.75">
      <c r="A192" s="54">
        <v>3</v>
      </c>
      <c r="B192" s="49">
        <f>1/D190</f>
        <v>0.2</v>
      </c>
      <c r="C192" s="49">
        <f>1/D191</f>
        <v>0.3333333333333333</v>
      </c>
      <c r="D192" s="2">
        <v>1</v>
      </c>
      <c r="E192" s="2">
        <v>0.114</v>
      </c>
      <c r="F192" s="50">
        <f>E192*0.277</f>
        <v>0.031578</v>
      </c>
      <c r="G192" s="45"/>
      <c r="H192" s="45"/>
    </row>
    <row r="193" spans="6:8" s="5" customFormat="1" ht="12.75">
      <c r="F193" s="45"/>
      <c r="G193" s="45"/>
      <c r="H193" s="45"/>
    </row>
    <row r="194" spans="1:7" s="5" customFormat="1" ht="12.75">
      <c r="A194" s="6"/>
      <c r="B194" s="47" t="s">
        <v>41</v>
      </c>
      <c r="C194" s="8">
        <v>3.0291</v>
      </c>
      <c r="D194" s="47" t="s">
        <v>42</v>
      </c>
      <c r="E194" s="8">
        <v>0.025005</v>
      </c>
      <c r="F194" s="7"/>
      <c r="G194" s="8"/>
    </row>
    <row r="195" spans="1:8" ht="12.75">
      <c r="A195"/>
      <c r="E195" s="47"/>
      <c r="F195" s="59"/>
      <c r="G195" s="59"/>
      <c r="H195" s="59"/>
    </row>
    <row r="196" spans="1:8" s="6" customFormat="1" ht="12.75">
      <c r="A196" s="54">
        <v>1</v>
      </c>
      <c r="B196" s="54" t="s">
        <v>38</v>
      </c>
      <c r="C196" s="54" t="s">
        <v>39</v>
      </c>
      <c r="D196" s="54" t="s">
        <v>40</v>
      </c>
      <c r="E196" s="54" t="s">
        <v>17</v>
      </c>
      <c r="F196" s="57"/>
      <c r="G196" s="57"/>
      <c r="H196" s="57"/>
    </row>
    <row r="197" spans="1:8" s="5" customFormat="1" ht="12.75">
      <c r="A197" s="54" t="s">
        <v>38</v>
      </c>
      <c r="B197" s="2">
        <v>1</v>
      </c>
      <c r="C197" s="51">
        <v>2</v>
      </c>
      <c r="D197" s="51">
        <v>3</v>
      </c>
      <c r="E197" s="2">
        <v>0.55</v>
      </c>
      <c r="F197" s="45"/>
      <c r="G197" s="45"/>
      <c r="H197" s="45"/>
    </row>
    <row r="198" spans="1:8" s="5" customFormat="1" ht="12.75">
      <c r="A198" s="54" t="s">
        <v>39</v>
      </c>
      <c r="B198" s="49">
        <f>1/C197</f>
        <v>0.5</v>
      </c>
      <c r="C198" s="2">
        <v>1</v>
      </c>
      <c r="D198" s="51">
        <v>1</v>
      </c>
      <c r="E198" s="2">
        <v>0.24</v>
      </c>
      <c r="F198" s="45"/>
      <c r="G198" s="45"/>
      <c r="H198" s="45"/>
    </row>
    <row r="199" spans="1:8" s="5" customFormat="1" ht="12.75">
      <c r="A199" s="54" t="s">
        <v>40</v>
      </c>
      <c r="B199" s="49">
        <f>1/D197</f>
        <v>0.3333333333333333</v>
      </c>
      <c r="C199" s="2">
        <f>1/D198</f>
        <v>1</v>
      </c>
      <c r="D199" s="2">
        <v>1</v>
      </c>
      <c r="E199" s="2">
        <v>0.21</v>
      </c>
      <c r="F199" s="45"/>
      <c r="G199" s="45"/>
      <c r="H199" s="45"/>
    </row>
    <row r="200" spans="6:8" s="5" customFormat="1" ht="12.75">
      <c r="F200" s="45"/>
      <c r="G200" s="45"/>
      <c r="H200" s="45"/>
    </row>
    <row r="201" spans="1:7" s="5" customFormat="1" ht="12.75">
      <c r="A201" s="6"/>
      <c r="B201" s="47" t="s">
        <v>41</v>
      </c>
      <c r="C201" s="8">
        <v>3.0183</v>
      </c>
      <c r="D201" s="47" t="s">
        <v>42</v>
      </c>
      <c r="E201" s="8">
        <v>0.015771</v>
      </c>
      <c r="F201" s="7"/>
      <c r="G201" s="8"/>
    </row>
    <row r="202" spans="1:8" ht="12.75">
      <c r="A202"/>
      <c r="F202" s="59"/>
      <c r="G202" s="59"/>
      <c r="H202" s="59"/>
    </row>
    <row r="203" spans="1:8" s="6" customFormat="1" ht="12.75">
      <c r="A203" s="54">
        <v>2</v>
      </c>
      <c r="B203" s="54" t="s">
        <v>38</v>
      </c>
      <c r="C203" s="54" t="s">
        <v>39</v>
      </c>
      <c r="D203" s="54" t="s">
        <v>40</v>
      </c>
      <c r="E203" s="54" t="s">
        <v>17</v>
      </c>
      <c r="F203" s="57"/>
      <c r="G203" s="57"/>
      <c r="H203" s="57"/>
    </row>
    <row r="204" spans="1:8" s="5" customFormat="1" ht="12.75">
      <c r="A204" s="54" t="s">
        <v>38</v>
      </c>
      <c r="B204" s="2">
        <v>1</v>
      </c>
      <c r="C204" s="49">
        <f>1/4</f>
        <v>0.25</v>
      </c>
      <c r="D204" s="2">
        <v>2</v>
      </c>
      <c r="E204" s="2">
        <v>0.218</v>
      </c>
      <c r="F204" s="45"/>
      <c r="G204" s="45"/>
      <c r="H204" s="45"/>
    </row>
    <row r="205" spans="1:8" s="5" customFormat="1" ht="12.75">
      <c r="A205" s="54" t="s">
        <v>39</v>
      </c>
      <c r="B205" s="2">
        <f>1/C204</f>
        <v>4</v>
      </c>
      <c r="C205" s="2">
        <v>1</v>
      </c>
      <c r="D205" s="2">
        <v>3</v>
      </c>
      <c r="E205" s="2">
        <v>0.63</v>
      </c>
      <c r="F205" s="45"/>
      <c r="G205" s="45"/>
      <c r="H205" s="45"/>
    </row>
    <row r="206" spans="1:8" s="5" customFormat="1" ht="12.75">
      <c r="A206" s="54" t="s">
        <v>40</v>
      </c>
      <c r="B206" s="49">
        <f>1/D204</f>
        <v>0.5</v>
      </c>
      <c r="C206" s="49">
        <f>1/D205</f>
        <v>0.3333333333333333</v>
      </c>
      <c r="D206" s="2">
        <v>1</v>
      </c>
      <c r="E206" s="2">
        <v>0.151</v>
      </c>
      <c r="F206" s="45"/>
      <c r="G206" s="45"/>
      <c r="H206" s="45"/>
    </row>
    <row r="207" spans="6:8" s="5" customFormat="1" ht="12.75">
      <c r="F207" s="45"/>
      <c r="G207" s="45"/>
      <c r="H207" s="45"/>
    </row>
    <row r="208" spans="1:7" s="5" customFormat="1" ht="12.75">
      <c r="A208" s="6"/>
      <c r="B208" s="47" t="s">
        <v>41</v>
      </c>
      <c r="C208" s="8">
        <v>3.1078</v>
      </c>
      <c r="D208" s="47" t="s">
        <v>42</v>
      </c>
      <c r="E208" s="8">
        <v>0.092972</v>
      </c>
      <c r="F208" s="7"/>
      <c r="G208" s="8"/>
    </row>
    <row r="209" spans="1:8" ht="12.75">
      <c r="A209"/>
      <c r="F209" s="59"/>
      <c r="G209" s="59"/>
      <c r="H209" s="59"/>
    </row>
    <row r="210" spans="1:8" s="6" customFormat="1" ht="12.75">
      <c r="A210" s="54">
        <v>3</v>
      </c>
      <c r="B210" s="54" t="s">
        <v>38</v>
      </c>
      <c r="C210" s="54" t="s">
        <v>39</v>
      </c>
      <c r="D210" s="54" t="s">
        <v>40</v>
      </c>
      <c r="E210" s="54" t="s">
        <v>17</v>
      </c>
      <c r="F210" s="57"/>
      <c r="G210" s="57"/>
      <c r="H210" s="57"/>
    </row>
    <row r="211" spans="1:8" s="5" customFormat="1" ht="12.75">
      <c r="A211" s="54" t="s">
        <v>38</v>
      </c>
      <c r="B211" s="2">
        <v>1</v>
      </c>
      <c r="C211" s="49">
        <f>1/4</f>
        <v>0.25</v>
      </c>
      <c r="D211" s="2">
        <v>2</v>
      </c>
      <c r="E211" s="2">
        <v>0.2</v>
      </c>
      <c r="F211" s="45"/>
      <c r="G211" s="45"/>
      <c r="H211" s="45"/>
    </row>
    <row r="212" spans="1:8" s="5" customFormat="1" ht="12.75">
      <c r="A212" s="54" t="s">
        <v>39</v>
      </c>
      <c r="B212" s="2">
        <f>1/C211</f>
        <v>4</v>
      </c>
      <c r="C212" s="2">
        <v>1</v>
      </c>
      <c r="D212" s="2">
        <v>5</v>
      </c>
      <c r="E212" s="2">
        <v>0.683</v>
      </c>
      <c r="F212" s="45"/>
      <c r="G212" s="45"/>
      <c r="H212" s="45"/>
    </row>
    <row r="213" spans="1:8" s="5" customFormat="1" ht="12.75">
      <c r="A213" s="54" t="s">
        <v>40</v>
      </c>
      <c r="B213" s="49">
        <f>1/D211</f>
        <v>0.5</v>
      </c>
      <c r="C213" s="49">
        <f>1/D212</f>
        <v>0.2</v>
      </c>
      <c r="D213" s="2">
        <v>1</v>
      </c>
      <c r="E213" s="2">
        <v>0.117</v>
      </c>
      <c r="F213" s="45"/>
      <c r="G213" s="45"/>
      <c r="H213" s="45"/>
    </row>
    <row r="214" spans="6:8" s="5" customFormat="1" ht="12.75">
      <c r="F214" s="45"/>
      <c r="G214" s="45"/>
      <c r="H214" s="45"/>
    </row>
    <row r="215" spans="1:7" s="5" customFormat="1" ht="12.75">
      <c r="A215" s="6"/>
      <c r="B215" s="47" t="s">
        <v>41</v>
      </c>
      <c r="C215" s="8">
        <v>3.0246</v>
      </c>
      <c r="D215" s="47" t="s">
        <v>42</v>
      </c>
      <c r="E215" s="8">
        <v>0.021203</v>
      </c>
      <c r="F215" s="7"/>
      <c r="G215" s="8"/>
    </row>
    <row r="216" spans="1:8" ht="12.75">
      <c r="A216"/>
      <c r="F216" s="59"/>
      <c r="G216" s="59"/>
      <c r="H216" s="59"/>
    </row>
    <row r="217" spans="1:6" s="6" customFormat="1" ht="12.75">
      <c r="A217" s="54" t="s">
        <v>15</v>
      </c>
      <c r="B217" s="54">
        <v>1</v>
      </c>
      <c r="C217" s="54">
        <v>2</v>
      </c>
      <c r="D217" s="54">
        <v>3</v>
      </c>
      <c r="E217" s="56" t="s">
        <v>17</v>
      </c>
      <c r="F217" s="54" t="s">
        <v>89</v>
      </c>
    </row>
    <row r="218" spans="1:6" s="5" customFormat="1" ht="12.75">
      <c r="A218" s="54"/>
      <c r="B218" s="40">
        <v>0.481</v>
      </c>
      <c r="C218" s="40">
        <v>0.405</v>
      </c>
      <c r="D218" s="42">
        <v>0.114</v>
      </c>
      <c r="E218" s="2"/>
      <c r="F218" s="40"/>
    </row>
    <row r="219" spans="1:6" s="5" customFormat="1" ht="12.75">
      <c r="A219" s="54" t="s">
        <v>38</v>
      </c>
      <c r="B219" s="40">
        <v>0.55</v>
      </c>
      <c r="C219" s="40">
        <v>0.218</v>
      </c>
      <c r="D219" s="40">
        <v>0.2</v>
      </c>
      <c r="E219" s="2">
        <v>0.376</v>
      </c>
      <c r="F219" s="40">
        <f>E219*0.277</f>
        <v>0.10415200000000001</v>
      </c>
    </row>
    <row r="220" spans="1:6" s="5" customFormat="1" ht="12.75">
      <c r="A220" s="54" t="s">
        <v>39</v>
      </c>
      <c r="B220" s="40">
        <v>0.24</v>
      </c>
      <c r="C220" s="40">
        <v>0.63</v>
      </c>
      <c r="D220" s="40">
        <v>0.683</v>
      </c>
      <c r="E220" s="2">
        <v>0.449</v>
      </c>
      <c r="F220" s="40">
        <f>E220*0.277</f>
        <v>0.12437300000000001</v>
      </c>
    </row>
    <row r="221" spans="1:6" s="5" customFormat="1" ht="12.75">
      <c r="A221" s="54" t="s">
        <v>40</v>
      </c>
      <c r="B221" s="40">
        <v>0.21</v>
      </c>
      <c r="C221" s="40">
        <v>0.151</v>
      </c>
      <c r="D221" s="40">
        <v>0.117</v>
      </c>
      <c r="E221" s="2">
        <v>0.176</v>
      </c>
      <c r="F221" s="40">
        <f>E221*0.277</f>
        <v>0.048752000000000004</v>
      </c>
    </row>
    <row r="238" ht="12.75">
      <c r="A238" s="3" t="s">
        <v>82</v>
      </c>
    </row>
    <row r="239" s="55" customFormat="1" ht="12.75">
      <c r="A239" s="58" t="s">
        <v>59</v>
      </c>
    </row>
    <row r="240" s="55" customFormat="1" ht="12.75">
      <c r="A240" s="55" t="s">
        <v>83</v>
      </c>
    </row>
    <row r="241" s="55" customFormat="1" ht="12.75">
      <c r="A241" s="55" t="s">
        <v>84</v>
      </c>
    </row>
    <row r="242" s="55" customFormat="1" ht="12.75">
      <c r="A242" s="55" t="s">
        <v>85</v>
      </c>
    </row>
    <row r="243" s="55" customFormat="1" ht="12.75">
      <c r="A243" s="58" t="s">
        <v>60</v>
      </c>
    </row>
    <row r="244" s="55" customFormat="1" ht="12.75">
      <c r="A244" s="55" t="s">
        <v>86</v>
      </c>
    </row>
    <row r="245" s="55" customFormat="1" ht="12.75">
      <c r="A245" s="55" t="s">
        <v>87</v>
      </c>
    </row>
    <row r="246" s="55" customFormat="1" ht="12.75">
      <c r="A246" s="55" t="s">
        <v>88</v>
      </c>
    </row>
    <row r="248" spans="1:8" s="6" customFormat="1" ht="12.75">
      <c r="A248" s="54"/>
      <c r="B248" s="54">
        <v>1</v>
      </c>
      <c r="C248" s="54">
        <v>2</v>
      </c>
      <c r="D248" s="54">
        <v>3</v>
      </c>
      <c r="E248" s="54" t="s">
        <v>17</v>
      </c>
      <c r="F248" s="56" t="s">
        <v>89</v>
      </c>
      <c r="G248" s="57"/>
      <c r="H248" s="57"/>
    </row>
    <row r="249" spans="1:8" s="5" customFormat="1" ht="12.75">
      <c r="A249" s="54">
        <v>1</v>
      </c>
      <c r="B249" s="2">
        <v>1</v>
      </c>
      <c r="C249" s="2">
        <v>2</v>
      </c>
      <c r="D249" s="49">
        <f>1/5</f>
        <v>0.2</v>
      </c>
      <c r="E249" s="2">
        <v>0.186</v>
      </c>
      <c r="F249" s="50">
        <f>E249*0.271</f>
        <v>0.050406000000000006</v>
      </c>
      <c r="G249" s="45"/>
      <c r="H249" s="45"/>
    </row>
    <row r="250" spans="1:8" s="5" customFormat="1" ht="12.75">
      <c r="A250" s="54">
        <v>2</v>
      </c>
      <c r="B250" s="49">
        <f>1/C249</f>
        <v>0.5</v>
      </c>
      <c r="C250" s="2">
        <v>1</v>
      </c>
      <c r="D250" s="49">
        <f>1/4</f>
        <v>0.25</v>
      </c>
      <c r="E250" s="2">
        <v>0.127</v>
      </c>
      <c r="F250" s="50">
        <f>E250*0.271</f>
        <v>0.034417</v>
      </c>
      <c r="G250" s="45"/>
      <c r="H250" s="45"/>
    </row>
    <row r="251" spans="1:8" s="5" customFormat="1" ht="12.75">
      <c r="A251" s="54">
        <v>3</v>
      </c>
      <c r="B251" s="2">
        <f>1/D249</f>
        <v>5</v>
      </c>
      <c r="C251" s="2">
        <f>1/D250</f>
        <v>4</v>
      </c>
      <c r="D251" s="2">
        <v>1</v>
      </c>
      <c r="E251" s="2">
        <v>0.687</v>
      </c>
      <c r="F251" s="50">
        <f>E251*0.271</f>
        <v>0.18617700000000004</v>
      </c>
      <c r="G251" s="45"/>
      <c r="H251" s="45"/>
    </row>
    <row r="252" spans="6:8" s="5" customFormat="1" ht="12.75">
      <c r="F252" s="45"/>
      <c r="G252" s="45"/>
      <c r="H252" s="45"/>
    </row>
    <row r="253" spans="1:7" s="5" customFormat="1" ht="12.75">
      <c r="A253" s="6"/>
      <c r="B253" s="47" t="s">
        <v>41</v>
      </c>
      <c r="C253" s="8">
        <v>3.094</v>
      </c>
      <c r="D253" s="47" t="s">
        <v>42</v>
      </c>
      <c r="E253" s="8">
        <v>0.081047</v>
      </c>
      <c r="F253" s="7"/>
      <c r="G253" s="8"/>
    </row>
    <row r="254" spans="1:8" ht="12.75">
      <c r="A254"/>
      <c r="E254" s="47"/>
      <c r="F254" s="59"/>
      <c r="G254" s="59"/>
      <c r="H254" s="59"/>
    </row>
    <row r="255" spans="1:8" s="6" customFormat="1" ht="12.75">
      <c r="A255" s="54">
        <v>1</v>
      </c>
      <c r="B255" s="54" t="s">
        <v>38</v>
      </c>
      <c r="C255" s="54" t="s">
        <v>39</v>
      </c>
      <c r="D255" s="54" t="s">
        <v>40</v>
      </c>
      <c r="E255" s="54" t="s">
        <v>17</v>
      </c>
      <c r="F255" s="57"/>
      <c r="G255" s="57"/>
      <c r="H255" s="57"/>
    </row>
    <row r="256" spans="1:8" s="5" customFormat="1" ht="12.75">
      <c r="A256" s="54" t="s">
        <v>38</v>
      </c>
      <c r="B256" s="2">
        <v>1</v>
      </c>
      <c r="C256" s="49">
        <f>1/3</f>
        <v>0.3333333333333333</v>
      </c>
      <c r="D256" s="49">
        <f>1/5</f>
        <v>0.2</v>
      </c>
      <c r="E256" s="2">
        <v>0.114</v>
      </c>
      <c r="F256" s="45"/>
      <c r="G256" s="45"/>
      <c r="H256" s="45"/>
    </row>
    <row r="257" spans="1:8" s="5" customFormat="1" ht="12.75">
      <c r="A257" s="54" t="s">
        <v>39</v>
      </c>
      <c r="B257" s="2">
        <f>1/C256</f>
        <v>3</v>
      </c>
      <c r="C257" s="2">
        <v>1</v>
      </c>
      <c r="D257" s="51">
        <v>1</v>
      </c>
      <c r="E257" s="2">
        <v>0.405</v>
      </c>
      <c r="F257" s="45"/>
      <c r="G257" s="45"/>
      <c r="H257" s="45"/>
    </row>
    <row r="258" spans="1:8" s="5" customFormat="1" ht="12.75">
      <c r="A258" s="54" t="s">
        <v>40</v>
      </c>
      <c r="B258" s="2">
        <f>1/D256</f>
        <v>5</v>
      </c>
      <c r="C258" s="2">
        <f>1/D257</f>
        <v>1</v>
      </c>
      <c r="D258" s="2">
        <v>1</v>
      </c>
      <c r="E258" s="2">
        <v>0.481</v>
      </c>
      <c r="F258" s="45"/>
      <c r="G258" s="45"/>
      <c r="H258" s="45"/>
    </row>
    <row r="259" spans="6:8" s="5" customFormat="1" ht="12.75">
      <c r="F259" s="45"/>
      <c r="G259" s="45"/>
      <c r="H259" s="45"/>
    </row>
    <row r="260" spans="1:7" s="5" customFormat="1" ht="12.75">
      <c r="A260" s="6"/>
      <c r="B260" s="47" t="s">
        <v>41</v>
      </c>
      <c r="C260" s="8">
        <v>3.0291</v>
      </c>
      <c r="D260" s="47" t="s">
        <v>42</v>
      </c>
      <c r="E260" s="8">
        <v>0.025005</v>
      </c>
      <c r="F260" s="7"/>
      <c r="G260" s="8"/>
    </row>
    <row r="261" spans="1:8" ht="12.75">
      <c r="A261"/>
      <c r="F261" s="59"/>
      <c r="G261" s="59"/>
      <c r="H261" s="59"/>
    </row>
    <row r="262" spans="1:8" s="6" customFormat="1" ht="12.75">
      <c r="A262" s="54">
        <v>2</v>
      </c>
      <c r="B262" s="54" t="s">
        <v>38</v>
      </c>
      <c r="C262" s="54" t="s">
        <v>39</v>
      </c>
      <c r="D262" s="54" t="s">
        <v>40</v>
      </c>
      <c r="E262" s="54" t="s">
        <v>17</v>
      </c>
      <c r="F262" s="57"/>
      <c r="G262" s="57"/>
      <c r="H262" s="57"/>
    </row>
    <row r="263" spans="1:8" s="5" customFormat="1" ht="12.75">
      <c r="A263" s="54" t="s">
        <v>38</v>
      </c>
      <c r="B263" s="2">
        <v>1</v>
      </c>
      <c r="C263" s="49">
        <f>1/2</f>
        <v>0.5</v>
      </c>
      <c r="D263" s="2">
        <v>3</v>
      </c>
      <c r="E263" s="2">
        <v>0.333</v>
      </c>
      <c r="F263" s="45"/>
      <c r="G263" s="45"/>
      <c r="H263" s="45"/>
    </row>
    <row r="264" spans="1:8" s="5" customFormat="1" ht="12.75">
      <c r="A264" s="54" t="s">
        <v>39</v>
      </c>
      <c r="B264" s="2">
        <f>1/C263</f>
        <v>2</v>
      </c>
      <c r="C264" s="2">
        <v>1</v>
      </c>
      <c r="D264" s="2">
        <v>3</v>
      </c>
      <c r="E264" s="2">
        <v>0.528</v>
      </c>
      <c r="F264" s="45"/>
      <c r="G264" s="45"/>
      <c r="H264" s="45"/>
    </row>
    <row r="265" spans="1:8" s="5" customFormat="1" ht="12.75">
      <c r="A265" s="54" t="s">
        <v>40</v>
      </c>
      <c r="B265" s="49">
        <f>1/D263</f>
        <v>0.3333333333333333</v>
      </c>
      <c r="C265" s="49">
        <f>1/D264</f>
        <v>0.3333333333333333</v>
      </c>
      <c r="D265" s="2">
        <v>1</v>
      </c>
      <c r="E265" s="2">
        <v>0.14</v>
      </c>
      <c r="F265" s="45"/>
      <c r="G265" s="45"/>
      <c r="H265" s="45"/>
    </row>
    <row r="266" spans="6:8" s="5" customFormat="1" ht="12.75">
      <c r="F266" s="45"/>
      <c r="G266" s="45"/>
      <c r="H266" s="45"/>
    </row>
    <row r="267" spans="1:7" s="5" customFormat="1" ht="12.75">
      <c r="A267" s="6"/>
      <c r="B267" s="47" t="s">
        <v>41</v>
      </c>
      <c r="C267" s="8">
        <v>3.0536</v>
      </c>
      <c r="D267" s="47" t="s">
        <v>42</v>
      </c>
      <c r="E267" s="8">
        <v>0.046225</v>
      </c>
      <c r="F267" s="7"/>
      <c r="G267" s="8"/>
    </row>
    <row r="268" spans="1:8" ht="12.75">
      <c r="A268"/>
      <c r="F268" s="59"/>
      <c r="G268" s="59"/>
      <c r="H268" s="59"/>
    </row>
    <row r="269" spans="1:8" s="6" customFormat="1" ht="12.75">
      <c r="A269" s="54">
        <v>3</v>
      </c>
      <c r="B269" s="54" t="s">
        <v>38</v>
      </c>
      <c r="C269" s="54" t="s">
        <v>39</v>
      </c>
      <c r="D269" s="54" t="s">
        <v>40</v>
      </c>
      <c r="E269" s="54" t="s">
        <v>17</v>
      </c>
      <c r="F269" s="57"/>
      <c r="G269" s="57"/>
      <c r="H269" s="57"/>
    </row>
    <row r="270" spans="1:8" s="5" customFormat="1" ht="12.75">
      <c r="A270" s="54" t="s">
        <v>38</v>
      </c>
      <c r="B270" s="2">
        <v>1</v>
      </c>
      <c r="C270" s="2">
        <v>2</v>
      </c>
      <c r="D270" s="2">
        <v>3</v>
      </c>
      <c r="E270" s="2">
        <v>0.517</v>
      </c>
      <c r="F270" s="45"/>
      <c r="G270" s="45"/>
      <c r="H270" s="45"/>
    </row>
    <row r="271" spans="1:8" s="5" customFormat="1" ht="12.75">
      <c r="A271" s="54" t="s">
        <v>39</v>
      </c>
      <c r="B271" s="49">
        <f>1/C270</f>
        <v>0.5</v>
      </c>
      <c r="C271" s="2">
        <v>1</v>
      </c>
      <c r="D271" s="2">
        <v>4</v>
      </c>
      <c r="E271" s="2">
        <v>0.329</v>
      </c>
      <c r="F271" s="45"/>
      <c r="G271" s="45"/>
      <c r="H271" s="45"/>
    </row>
    <row r="272" spans="1:8" s="5" customFormat="1" ht="12.75">
      <c r="A272" s="54" t="s">
        <v>40</v>
      </c>
      <c r="B272" s="49">
        <f>1/D270</f>
        <v>0.3333333333333333</v>
      </c>
      <c r="C272" s="49">
        <f>1/D271</f>
        <v>0.25</v>
      </c>
      <c r="D272" s="2">
        <v>1</v>
      </c>
      <c r="E272" s="2">
        <v>0.124</v>
      </c>
      <c r="F272" s="45"/>
      <c r="G272" s="45"/>
      <c r="H272" s="45"/>
    </row>
    <row r="273" spans="6:8" s="5" customFormat="1" ht="12.75">
      <c r="F273" s="45"/>
      <c r="G273" s="45"/>
      <c r="H273" s="45"/>
    </row>
    <row r="274" spans="1:7" s="5" customFormat="1" ht="12.75">
      <c r="A274" s="6"/>
      <c r="B274" s="47" t="s">
        <v>41</v>
      </c>
      <c r="C274" s="8">
        <v>3.1078</v>
      </c>
      <c r="D274" s="47" t="s">
        <v>42</v>
      </c>
      <c r="E274" s="8">
        <v>0.092972</v>
      </c>
      <c r="F274" s="7"/>
      <c r="G274" s="8"/>
    </row>
    <row r="275" spans="1:8" ht="12.75">
      <c r="A275"/>
      <c r="F275" s="59"/>
      <c r="G275" s="59"/>
      <c r="H275" s="59"/>
    </row>
    <row r="276" spans="1:6" s="6" customFormat="1" ht="12.75">
      <c r="A276" s="54" t="s">
        <v>15</v>
      </c>
      <c r="B276" s="54">
        <v>1</v>
      </c>
      <c r="C276" s="54">
        <v>2</v>
      </c>
      <c r="D276" s="54">
        <v>3</v>
      </c>
      <c r="E276" s="56" t="s">
        <v>17</v>
      </c>
      <c r="F276" s="54" t="s">
        <v>89</v>
      </c>
    </row>
    <row r="277" spans="1:6" s="5" customFormat="1" ht="12.75">
      <c r="A277" s="54"/>
      <c r="B277" s="40">
        <v>0.186</v>
      </c>
      <c r="C277" s="40">
        <v>0.127</v>
      </c>
      <c r="D277" s="42">
        <v>0.687</v>
      </c>
      <c r="E277" s="2"/>
      <c r="F277" s="40"/>
    </row>
    <row r="278" spans="1:6" s="5" customFormat="1" ht="12.75">
      <c r="A278" s="54" t="s">
        <v>38</v>
      </c>
      <c r="B278" s="40">
        <v>0.114</v>
      </c>
      <c r="C278" s="40">
        <v>0.333</v>
      </c>
      <c r="D278" s="40">
        <v>0.517</v>
      </c>
      <c r="E278" s="2">
        <v>0.419</v>
      </c>
      <c r="F278" s="40">
        <f>E278*0.271</f>
        <v>0.113549</v>
      </c>
    </row>
    <row r="279" spans="1:6" s="5" customFormat="1" ht="12.75">
      <c r="A279" s="54" t="s">
        <v>39</v>
      </c>
      <c r="B279" s="40">
        <v>0.405</v>
      </c>
      <c r="C279" s="40">
        <v>0.528</v>
      </c>
      <c r="D279" s="40">
        <v>0.359</v>
      </c>
      <c r="E279" s="2">
        <v>0.389</v>
      </c>
      <c r="F279" s="40">
        <f>E279*0.271</f>
        <v>0.10541900000000001</v>
      </c>
    </row>
    <row r="280" spans="1:6" s="5" customFormat="1" ht="12.75">
      <c r="A280" s="54" t="s">
        <v>40</v>
      </c>
      <c r="B280" s="40">
        <v>0.481</v>
      </c>
      <c r="C280" s="40">
        <v>0.14</v>
      </c>
      <c r="D280" s="40">
        <v>0.124</v>
      </c>
      <c r="E280" s="2">
        <v>0.193</v>
      </c>
      <c r="F280" s="40">
        <f>E280*0.271</f>
        <v>0.052303</v>
      </c>
    </row>
    <row r="281" spans="6:8" ht="12.75">
      <c r="F281" s="59"/>
      <c r="G281" s="59"/>
      <c r="H281" s="59"/>
    </row>
    <row r="282" spans="6:8" ht="12.75">
      <c r="F282" s="59"/>
      <c r="G282" s="59"/>
      <c r="H282" s="59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1">
      <selection activeCell="E62" sqref="E62"/>
    </sheetView>
  </sheetViews>
  <sheetFormatPr defaultColWidth="9.33203125" defaultRowHeight="12.75"/>
  <cols>
    <col min="1" max="1" width="7" style="0" customWidth="1"/>
    <col min="2" max="2" width="11.83203125" style="0" customWidth="1"/>
    <col min="3" max="3" width="19.5" style="0" customWidth="1"/>
    <col min="4" max="4" width="15" style="0" customWidth="1"/>
    <col min="5" max="5" width="16.66015625" style="0" customWidth="1"/>
    <col min="6" max="6" width="15.66015625" style="5" customWidth="1"/>
    <col min="7" max="7" width="13.5" style="0" customWidth="1"/>
  </cols>
  <sheetData>
    <row r="1" ht="12.75">
      <c r="D1" s="6" t="s">
        <v>146</v>
      </c>
    </row>
    <row r="2" spans="1:4" ht="12.75">
      <c r="A2" s="3"/>
      <c r="C2" s="3" t="s">
        <v>145</v>
      </c>
      <c r="D2" s="3"/>
    </row>
    <row r="3" spans="1:4" ht="12.75">
      <c r="A3" s="3"/>
      <c r="C3" s="3"/>
      <c r="D3" s="3"/>
    </row>
    <row r="4" ht="12.75">
      <c r="A4" s="55" t="s">
        <v>90</v>
      </c>
    </row>
    <row r="5" ht="12.75">
      <c r="A5" t="s">
        <v>91</v>
      </c>
    </row>
    <row r="6" ht="12.75">
      <c r="A6" s="55" t="s">
        <v>92</v>
      </c>
    </row>
    <row r="7" ht="12.75">
      <c r="A7" s="55" t="s">
        <v>93</v>
      </c>
    </row>
    <row r="8" ht="12.75">
      <c r="A8" s="55" t="s">
        <v>94</v>
      </c>
    </row>
    <row r="9" ht="12.75">
      <c r="A9" s="55"/>
    </row>
    <row r="10" spans="1:6" s="3" customFormat="1" ht="12.75">
      <c r="A10" s="54"/>
      <c r="B10" s="54" t="s">
        <v>95</v>
      </c>
      <c r="C10" s="54" t="s">
        <v>96</v>
      </c>
      <c r="F10" s="6"/>
    </row>
    <row r="11" spans="1:3" ht="12.75">
      <c r="A11" s="54">
        <v>1</v>
      </c>
      <c r="B11" s="2">
        <v>0.152</v>
      </c>
      <c r="C11" s="50">
        <f>B11/0.6</f>
        <v>0.25333333333333335</v>
      </c>
    </row>
    <row r="12" spans="1:3" ht="12.75">
      <c r="A12" s="54">
        <v>2</v>
      </c>
      <c r="B12" s="2">
        <v>0.105</v>
      </c>
      <c r="C12" s="50">
        <f>B12/0.6</f>
        <v>0.175</v>
      </c>
    </row>
    <row r="13" spans="1:3" ht="12.75">
      <c r="A13" s="54">
        <v>3</v>
      </c>
      <c r="B13" s="2">
        <v>0.124</v>
      </c>
      <c r="C13" s="50">
        <f>B13/0.6</f>
        <v>0.20666666666666667</v>
      </c>
    </row>
    <row r="14" spans="1:3" ht="12.75">
      <c r="A14" s="54">
        <v>4</v>
      </c>
      <c r="B14" s="2">
        <v>0.114</v>
      </c>
      <c r="C14" s="50">
        <f>B14/0.6</f>
        <v>0.19</v>
      </c>
    </row>
    <row r="15" spans="1:3" ht="12.75">
      <c r="A15" s="54">
        <v>5</v>
      </c>
      <c r="B15" s="2">
        <v>0.105</v>
      </c>
      <c r="C15" s="50">
        <f>B15/0.6</f>
        <v>0.175</v>
      </c>
    </row>
    <row r="17" spans="1:6" s="3" customFormat="1" ht="12.75">
      <c r="A17" s="54">
        <v>1</v>
      </c>
      <c r="B17" s="61" t="s">
        <v>97</v>
      </c>
      <c r="C17" s="61" t="s">
        <v>98</v>
      </c>
      <c r="D17" s="61" t="s">
        <v>99</v>
      </c>
      <c r="E17" s="61" t="s">
        <v>100</v>
      </c>
      <c r="F17" s="61" t="s">
        <v>95</v>
      </c>
    </row>
    <row r="18" spans="1:6" ht="12.75">
      <c r="A18" s="54" t="s">
        <v>97</v>
      </c>
      <c r="B18" s="52">
        <v>1</v>
      </c>
      <c r="C18" s="52" t="s">
        <v>44</v>
      </c>
      <c r="D18" s="52" t="s">
        <v>101</v>
      </c>
      <c r="E18" s="52" t="s">
        <v>46</v>
      </c>
      <c r="F18" s="52" t="s">
        <v>103</v>
      </c>
    </row>
    <row r="19" spans="1:6" ht="12.75">
      <c r="A19" s="54" t="s">
        <v>98</v>
      </c>
      <c r="B19" s="52" t="s">
        <v>48</v>
      </c>
      <c r="C19" s="52">
        <v>1</v>
      </c>
      <c r="D19" s="52" t="s">
        <v>101</v>
      </c>
      <c r="E19" s="52" t="s">
        <v>46</v>
      </c>
      <c r="F19" s="52" t="s">
        <v>104</v>
      </c>
    </row>
    <row r="20" spans="1:6" ht="12.75">
      <c r="A20" s="54" t="s">
        <v>99</v>
      </c>
      <c r="B20" s="52" t="s">
        <v>102</v>
      </c>
      <c r="C20" s="52" t="s">
        <v>102</v>
      </c>
      <c r="D20" s="52">
        <v>1</v>
      </c>
      <c r="E20" s="52" t="s">
        <v>43</v>
      </c>
      <c r="F20" s="52" t="s">
        <v>105</v>
      </c>
    </row>
    <row r="21" spans="1:6" ht="12.75">
      <c r="A21" s="54" t="s">
        <v>100</v>
      </c>
      <c r="B21" s="52" t="s">
        <v>46</v>
      </c>
      <c r="C21" s="52" t="s">
        <v>46</v>
      </c>
      <c r="D21" s="52" t="s">
        <v>45</v>
      </c>
      <c r="E21" s="52">
        <v>1</v>
      </c>
      <c r="F21" s="52" t="s">
        <v>106</v>
      </c>
    </row>
    <row r="22" spans="1:7" s="5" customFormat="1" ht="12.75">
      <c r="A22" s="6"/>
      <c r="B22" s="47" t="s">
        <v>41</v>
      </c>
      <c r="C22" s="8">
        <v>4.2638</v>
      </c>
      <c r="D22" s="47" t="s">
        <v>42</v>
      </c>
      <c r="E22" s="8">
        <v>0.0977</v>
      </c>
      <c r="F22" s="6"/>
      <c r="G22" s="8"/>
    </row>
    <row r="24" spans="1:6" s="3" customFormat="1" ht="12.75">
      <c r="A24" s="61">
        <v>2</v>
      </c>
      <c r="B24" s="61" t="s">
        <v>97</v>
      </c>
      <c r="C24" s="61" t="s">
        <v>98</v>
      </c>
      <c r="D24" s="61" t="s">
        <v>99</v>
      </c>
      <c r="E24" s="61" t="s">
        <v>100</v>
      </c>
      <c r="F24" s="61" t="s">
        <v>95</v>
      </c>
    </row>
    <row r="25" spans="1:6" ht="12.75">
      <c r="A25" s="61" t="s">
        <v>97</v>
      </c>
      <c r="B25" s="52">
        <v>1</v>
      </c>
      <c r="C25" s="52" t="s">
        <v>48</v>
      </c>
      <c r="D25" s="52" t="s">
        <v>102</v>
      </c>
      <c r="E25" s="52" t="s">
        <v>46</v>
      </c>
      <c r="F25" s="52" t="s">
        <v>107</v>
      </c>
    </row>
    <row r="26" spans="1:6" ht="12.75">
      <c r="A26" s="61" t="s">
        <v>98</v>
      </c>
      <c r="B26" s="52" t="s">
        <v>44</v>
      </c>
      <c r="C26" s="52">
        <v>1</v>
      </c>
      <c r="D26" s="52" t="s">
        <v>102</v>
      </c>
      <c r="E26" s="52" t="s">
        <v>46</v>
      </c>
      <c r="F26" s="52" t="s">
        <v>108</v>
      </c>
    </row>
    <row r="27" spans="1:6" ht="12.75">
      <c r="A27" s="61" t="s">
        <v>99</v>
      </c>
      <c r="B27" s="52" t="s">
        <v>101</v>
      </c>
      <c r="C27" s="52" t="s">
        <v>101</v>
      </c>
      <c r="D27" s="52" t="s">
        <v>46</v>
      </c>
      <c r="E27" s="52" t="s">
        <v>101</v>
      </c>
      <c r="F27" s="52" t="s">
        <v>109</v>
      </c>
    </row>
    <row r="28" spans="1:6" ht="12.75">
      <c r="A28" s="61" t="s">
        <v>100</v>
      </c>
      <c r="B28" s="52" t="s">
        <v>46</v>
      </c>
      <c r="C28" s="52" t="s">
        <v>46</v>
      </c>
      <c r="D28" s="52" t="s">
        <v>102</v>
      </c>
      <c r="E28" s="52" t="s">
        <v>46</v>
      </c>
      <c r="F28" s="52" t="s">
        <v>110</v>
      </c>
    </row>
    <row r="29" spans="1:7" s="5" customFormat="1" ht="12.75">
      <c r="A29" s="63"/>
      <c r="B29" s="64" t="s">
        <v>41</v>
      </c>
      <c r="C29" s="65" t="s">
        <v>111</v>
      </c>
      <c r="D29" s="64" t="s">
        <v>42</v>
      </c>
      <c r="E29" s="65" t="s">
        <v>112</v>
      </c>
      <c r="F29" s="63"/>
      <c r="G29" s="8"/>
    </row>
    <row r="30" spans="1:6" ht="12.75">
      <c r="A30" s="62"/>
      <c r="B30" s="62"/>
      <c r="C30" s="62"/>
      <c r="D30" s="62"/>
      <c r="E30" s="62"/>
      <c r="F30" s="66"/>
    </row>
    <row r="31" spans="1:6" s="3" customFormat="1" ht="12.75">
      <c r="A31" s="61" t="s">
        <v>44</v>
      </c>
      <c r="B31" s="61" t="s">
        <v>97</v>
      </c>
      <c r="C31" s="61" t="s">
        <v>98</v>
      </c>
      <c r="D31" s="61" t="s">
        <v>99</v>
      </c>
      <c r="E31" s="61" t="s">
        <v>100</v>
      </c>
      <c r="F31" s="61" t="s">
        <v>95</v>
      </c>
    </row>
    <row r="32" spans="1:6" ht="12.75">
      <c r="A32" s="61" t="s">
        <v>97</v>
      </c>
      <c r="B32" s="52" t="s">
        <v>46</v>
      </c>
      <c r="C32" s="52" t="s">
        <v>102</v>
      </c>
      <c r="D32" s="52" t="s">
        <v>43</v>
      </c>
      <c r="E32" s="52" t="s">
        <v>48</v>
      </c>
      <c r="F32" s="52" t="s">
        <v>113</v>
      </c>
    </row>
    <row r="33" spans="1:6" ht="12.75">
      <c r="A33" s="61" t="s">
        <v>98</v>
      </c>
      <c r="B33" s="52" t="s">
        <v>101</v>
      </c>
      <c r="C33" s="52" t="s">
        <v>46</v>
      </c>
      <c r="D33" s="52" t="s">
        <v>102</v>
      </c>
      <c r="E33" s="52" t="s">
        <v>48</v>
      </c>
      <c r="F33" s="52" t="s">
        <v>114</v>
      </c>
    </row>
    <row r="34" spans="1:6" ht="12.75">
      <c r="A34" s="61" t="s">
        <v>99</v>
      </c>
      <c r="B34" s="52" t="s">
        <v>45</v>
      </c>
      <c r="C34" s="52" t="s">
        <v>101</v>
      </c>
      <c r="D34" s="52" t="s">
        <v>46</v>
      </c>
      <c r="E34" s="52" t="s">
        <v>101</v>
      </c>
      <c r="F34" s="52" t="s">
        <v>115</v>
      </c>
    </row>
    <row r="35" spans="1:6" ht="12.75">
      <c r="A35" s="61" t="s">
        <v>100</v>
      </c>
      <c r="B35" s="52" t="s">
        <v>44</v>
      </c>
      <c r="C35" s="52" t="s">
        <v>44</v>
      </c>
      <c r="D35" s="52" t="s">
        <v>102</v>
      </c>
      <c r="E35" s="52" t="s">
        <v>46</v>
      </c>
      <c r="F35" s="52" t="s">
        <v>116</v>
      </c>
    </row>
    <row r="36" spans="1:7" s="5" customFormat="1" ht="12.75">
      <c r="A36" s="63"/>
      <c r="B36" s="64" t="s">
        <v>41</v>
      </c>
      <c r="C36" s="65" t="s">
        <v>117</v>
      </c>
      <c r="D36" s="64" t="s">
        <v>42</v>
      </c>
      <c r="E36" s="65" t="s">
        <v>118</v>
      </c>
      <c r="F36" s="63"/>
      <c r="G36" s="8"/>
    </row>
    <row r="37" spans="1:6" ht="12.75">
      <c r="A37" s="62"/>
      <c r="B37" s="62"/>
      <c r="C37" s="62"/>
      <c r="D37" s="62"/>
      <c r="E37" s="62"/>
      <c r="F37" s="66"/>
    </row>
    <row r="38" spans="1:6" s="3" customFormat="1" ht="12.75">
      <c r="A38" s="61" t="s">
        <v>119</v>
      </c>
      <c r="B38" s="61" t="s">
        <v>97</v>
      </c>
      <c r="C38" s="61" t="s">
        <v>98</v>
      </c>
      <c r="D38" s="61" t="s">
        <v>99</v>
      </c>
      <c r="E38" s="61" t="s">
        <v>100</v>
      </c>
      <c r="F38" s="61" t="s">
        <v>95</v>
      </c>
    </row>
    <row r="39" spans="1:6" ht="12.75">
      <c r="A39" s="61" t="s">
        <v>97</v>
      </c>
      <c r="B39" s="52" t="s">
        <v>46</v>
      </c>
      <c r="C39" s="52" t="s">
        <v>44</v>
      </c>
      <c r="D39" s="52" t="s">
        <v>44</v>
      </c>
      <c r="E39" s="52" t="s">
        <v>45</v>
      </c>
      <c r="F39" s="52" t="s">
        <v>120</v>
      </c>
    </row>
    <row r="40" spans="1:6" ht="12.75">
      <c r="A40" s="61" t="s">
        <v>98</v>
      </c>
      <c r="B40" s="52" t="s">
        <v>48</v>
      </c>
      <c r="C40" s="52" t="s">
        <v>46</v>
      </c>
      <c r="D40" s="52" t="s">
        <v>45</v>
      </c>
      <c r="E40" s="52" t="s">
        <v>101</v>
      </c>
      <c r="F40" s="52" t="s">
        <v>121</v>
      </c>
    </row>
    <row r="41" spans="1:6" ht="12.75">
      <c r="A41" s="61" t="s">
        <v>99</v>
      </c>
      <c r="B41" s="52" t="s">
        <v>48</v>
      </c>
      <c r="C41" s="52" t="s">
        <v>43</v>
      </c>
      <c r="D41" s="52" t="s">
        <v>46</v>
      </c>
      <c r="E41" s="52" t="s">
        <v>46</v>
      </c>
      <c r="F41" s="52" t="s">
        <v>122</v>
      </c>
    </row>
    <row r="42" spans="1:6" ht="12.75">
      <c r="A42" s="61" t="s">
        <v>100</v>
      </c>
      <c r="B42" s="52" t="s">
        <v>43</v>
      </c>
      <c r="C42" s="52" t="s">
        <v>102</v>
      </c>
      <c r="D42" s="52" t="s">
        <v>46</v>
      </c>
      <c r="E42" s="52" t="s">
        <v>46</v>
      </c>
      <c r="F42" s="52" t="s">
        <v>123</v>
      </c>
    </row>
    <row r="43" spans="1:7" s="5" customFormat="1" ht="12.75">
      <c r="A43" s="63"/>
      <c r="B43" s="64" t="s">
        <v>41</v>
      </c>
      <c r="C43" s="65" t="s">
        <v>124</v>
      </c>
      <c r="D43" s="64" t="s">
        <v>42</v>
      </c>
      <c r="E43" s="65" t="s">
        <v>125</v>
      </c>
      <c r="F43" s="63"/>
      <c r="G43" s="8"/>
    </row>
    <row r="44" spans="1:6" ht="12.75">
      <c r="A44" s="62"/>
      <c r="B44" s="62"/>
      <c r="C44" s="62"/>
      <c r="D44" s="62"/>
      <c r="E44" s="62"/>
      <c r="F44" s="66"/>
    </row>
    <row r="45" spans="1:6" s="3" customFormat="1" ht="12.75">
      <c r="A45" s="61" t="s">
        <v>45</v>
      </c>
      <c r="B45" s="61" t="s">
        <v>97</v>
      </c>
      <c r="C45" s="61" t="s">
        <v>98</v>
      </c>
      <c r="D45" s="61" t="s">
        <v>99</v>
      </c>
      <c r="E45" s="61" t="s">
        <v>100</v>
      </c>
      <c r="F45" s="61" t="s">
        <v>95</v>
      </c>
    </row>
    <row r="46" spans="1:6" ht="12.75">
      <c r="A46" s="61" t="s">
        <v>97</v>
      </c>
      <c r="B46" s="52" t="s">
        <v>46</v>
      </c>
      <c r="C46" s="52" t="s">
        <v>102</v>
      </c>
      <c r="D46" s="52" t="s">
        <v>48</v>
      </c>
      <c r="E46" s="52" t="s">
        <v>102</v>
      </c>
      <c r="F46" s="52" t="s">
        <v>126</v>
      </c>
    </row>
    <row r="47" spans="1:6" ht="12.75">
      <c r="A47" s="61" t="s">
        <v>98</v>
      </c>
      <c r="B47" s="52" t="s">
        <v>101</v>
      </c>
      <c r="C47" s="52" t="s">
        <v>46</v>
      </c>
      <c r="D47" s="52" t="s">
        <v>101</v>
      </c>
      <c r="E47" s="52" t="s">
        <v>44</v>
      </c>
      <c r="F47" s="52" t="s">
        <v>127</v>
      </c>
    </row>
    <row r="48" spans="1:6" ht="12.75">
      <c r="A48" s="61" t="s">
        <v>99</v>
      </c>
      <c r="B48" s="52" t="s">
        <v>44</v>
      </c>
      <c r="C48" s="52" t="s">
        <v>102</v>
      </c>
      <c r="D48" s="52" t="s">
        <v>46</v>
      </c>
      <c r="E48" s="52" t="s">
        <v>46</v>
      </c>
      <c r="F48" s="52" t="s">
        <v>128</v>
      </c>
    </row>
    <row r="49" spans="1:6" ht="12.75">
      <c r="A49" s="61" t="s">
        <v>100</v>
      </c>
      <c r="B49" s="52" t="s">
        <v>101</v>
      </c>
      <c r="C49" s="52" t="s">
        <v>48</v>
      </c>
      <c r="D49" s="52" t="s">
        <v>46</v>
      </c>
      <c r="E49" s="52" t="s">
        <v>46</v>
      </c>
      <c r="F49" s="52" t="s">
        <v>129</v>
      </c>
    </row>
    <row r="50" spans="1:7" s="5" customFormat="1" ht="12.75">
      <c r="A50" s="63"/>
      <c r="B50" s="64" t="s">
        <v>41</v>
      </c>
      <c r="C50" s="65" t="s">
        <v>130</v>
      </c>
      <c r="D50" s="64" t="s">
        <v>42</v>
      </c>
      <c r="E50" s="65" t="s">
        <v>131</v>
      </c>
      <c r="F50" s="63"/>
      <c r="G50" s="8"/>
    </row>
    <row r="51" spans="1:6" ht="12.75">
      <c r="A51" s="62"/>
      <c r="B51" s="62"/>
      <c r="C51" s="62"/>
      <c r="D51" s="62"/>
      <c r="E51" s="62"/>
      <c r="F51" s="66"/>
    </row>
    <row r="52" spans="1:7" s="3" customFormat="1" ht="12.75">
      <c r="A52" s="61"/>
      <c r="B52" s="61" t="s">
        <v>46</v>
      </c>
      <c r="C52" s="61" t="s">
        <v>101</v>
      </c>
      <c r="D52" s="61" t="s">
        <v>44</v>
      </c>
      <c r="E52" s="61" t="s">
        <v>119</v>
      </c>
      <c r="F52" s="61"/>
      <c r="G52" s="61" t="s">
        <v>140</v>
      </c>
    </row>
    <row r="53" spans="1:7" ht="12.75">
      <c r="A53" s="1"/>
      <c r="B53" s="50">
        <v>0.253</v>
      </c>
      <c r="C53" s="52" t="s">
        <v>137</v>
      </c>
      <c r="D53" s="52" t="s">
        <v>138</v>
      </c>
      <c r="E53" s="52" t="s">
        <v>139</v>
      </c>
      <c r="F53" s="2">
        <v>0.175</v>
      </c>
      <c r="G53" s="1"/>
    </row>
    <row r="54" spans="1:7" ht="12.75">
      <c r="A54" s="61" t="s">
        <v>97</v>
      </c>
      <c r="B54" s="52" t="s">
        <v>103</v>
      </c>
      <c r="C54" s="52" t="s">
        <v>107</v>
      </c>
      <c r="D54" s="52" t="s">
        <v>113</v>
      </c>
      <c r="E54" s="52" t="s">
        <v>120</v>
      </c>
      <c r="F54" s="52" t="s">
        <v>126</v>
      </c>
      <c r="G54" s="52" t="s">
        <v>133</v>
      </c>
    </row>
    <row r="55" spans="1:7" ht="13.5" thickBot="1">
      <c r="A55" s="61" t="s">
        <v>98</v>
      </c>
      <c r="B55" s="52" t="s">
        <v>104</v>
      </c>
      <c r="C55" s="52" t="s">
        <v>108</v>
      </c>
      <c r="D55" s="52" t="s">
        <v>114</v>
      </c>
      <c r="E55" s="52" t="s">
        <v>121</v>
      </c>
      <c r="F55" s="52" t="s">
        <v>127</v>
      </c>
      <c r="G55" s="68" t="s">
        <v>134</v>
      </c>
    </row>
    <row r="56" spans="1:7" ht="13.5" thickBot="1">
      <c r="A56" s="61" t="s">
        <v>99</v>
      </c>
      <c r="B56" s="52" t="s">
        <v>105</v>
      </c>
      <c r="C56" s="52" t="s">
        <v>132</v>
      </c>
      <c r="D56" s="52" t="s">
        <v>115</v>
      </c>
      <c r="E56" s="52" t="s">
        <v>122</v>
      </c>
      <c r="F56" s="67" t="s">
        <v>128</v>
      </c>
      <c r="G56" s="70" t="s">
        <v>135</v>
      </c>
    </row>
    <row r="57" spans="1:7" ht="12.75">
      <c r="A57" s="61" t="s">
        <v>100</v>
      </c>
      <c r="B57" s="52" t="s">
        <v>106</v>
      </c>
      <c r="C57" s="52" t="s">
        <v>110</v>
      </c>
      <c r="D57" s="52" t="s">
        <v>116</v>
      </c>
      <c r="E57" s="52" t="s">
        <v>123</v>
      </c>
      <c r="F57" s="52" t="s">
        <v>129</v>
      </c>
      <c r="G57" s="69" t="s">
        <v>136</v>
      </c>
    </row>
    <row r="58" spans="1:6" ht="12.75">
      <c r="A58" s="62"/>
      <c r="B58" s="62"/>
      <c r="C58" s="62"/>
      <c r="D58" s="62"/>
      <c r="E58" s="62"/>
      <c r="F58" s="66"/>
    </row>
    <row r="59" spans="1:6" ht="12.75">
      <c r="A59" s="62"/>
      <c r="B59" s="62"/>
      <c r="C59" s="62"/>
      <c r="D59" s="62"/>
      <c r="E59" s="62"/>
      <c r="F59" s="66"/>
    </row>
    <row r="60" spans="1:6" ht="12.75">
      <c r="A60" s="62"/>
      <c r="B60" s="62"/>
      <c r="C60" s="62"/>
      <c r="D60" s="62"/>
      <c r="E60" s="62"/>
      <c r="F60" s="66"/>
    </row>
    <row r="61" spans="1:6" ht="12.75">
      <c r="A61" s="62"/>
      <c r="B61" s="62"/>
      <c r="C61" s="62"/>
      <c r="D61" s="62"/>
      <c r="E61" s="62"/>
      <c r="F61" s="66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нет</cp:lastModifiedBy>
  <cp:lastPrinted>2003-05-26T13:00:44Z</cp:lastPrinted>
  <dcterms:created xsi:type="dcterms:W3CDTF">2003-03-04T12:22:17Z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